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<sst xmlns="http://schemas.openxmlformats.org/spreadsheetml/2006/main" count="805" uniqueCount="400">
  <si>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</si>
  <si>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</si>
  <si>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</si>
  <si>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</si>
  <si>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</si>
  <si>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</si>
  <si>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</si>
  <si>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</si>
  <si>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</si>
  <si>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</si>
  <si>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</si>
  <si>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</si>
  <si>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</si>
  <si>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</si>
  <si>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</si>
  <si>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</si>
  <si>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</si>
  <si>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</si>
  <si>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</si>
  <si>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</si>
  <si>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</si>
  <si>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</si>
  <si>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</si>
  <si>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</si>
  <si>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</si>
  <si>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</si>
  <si>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</si>
  <si>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</si>
  <si>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</si>
  <si>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</si>
  <si>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</si>
  <si>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</si>
  <si>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</si>
  <si>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</si>
  <si>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</si>
  <si>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</si>
  <si>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</si>
  <si>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</si>
  <si>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</si>
  <si>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</si>
  <si>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</si>
  <si>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</si>
  <si>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</si>
  <si>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</si>
  <si>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</si>
  <si>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</si>
  <si>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</si>
  <si>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</si>
  <si>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</si>
  <si>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</si>
  <si>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</si>
  <si>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</si>
  <si>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</si>
  <si>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</si>
  <si>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</si>
  <si>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</si>
  <si>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</si>
  <si>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</si>
  <si>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</si>
  <si>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</si>
  <si>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</si>
  <si>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</si>
  <si>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</si>
  <si>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</si>
  <si>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</si>
  <si>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</si>
  <si>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</si>
  <si>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</si>
  <si>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</si>
  <si>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</si>
  <si>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</si>
  <si>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</si>
  <si>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</si>
  <si>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</si>
  <si>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</si>
  <si>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</si>
  <si>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</si>
  <si>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</si>
  <si>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</si>
  <si>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</si>
  <si>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</si>
  <si>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</si>
  <si>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</si>
  <si>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</si>
  <si>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</si>
  <si>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</si>
  <si>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</si>
  <si>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</si>
  <si>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</si>
  <si>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</si>
  <si>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</si>
  <si>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</si>
  <si>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</si>
  <si>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</si>
  <si>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</si>
  <si>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</si>
  <si>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</si>
  <si>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</si>
  <si>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</si>
  <si>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</si>
  <si>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</si>
  <si>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</si>
  <si>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</si>
  <si>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</si>
  <si>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</si>
  <si>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</si>
  <si>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</si>
  <si>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</si>
  <si>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</si>
  <si>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</si>
  <si>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</si>
  <si>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</si>
  <si>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</si>
  <si>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</si>
  <si>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</si>
  <si>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</si>
  <si>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</si>
  <si>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</si>
  <si>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</si>
  <si>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</si>
  <si>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</si>
  <si>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</si>
  <si>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</si>
  <si>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</si>
  <si>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</si>
  <si>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</si>
  <si>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</si>
  <si>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</si>
  <si>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</si>
  <si>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</si>
  <si>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</si>
  <si>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</si>
  <si>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</si>
  <si>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</si>
  <si>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</si>
  <si>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</si>
  <si>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</si>
  <si>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</si>
  <si>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</si>
  <si>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</si>
  <si>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</si>
  <si>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</si>
  <si>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</si>
  <si>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</si>
  <si>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</si>
  <si>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</si>
  <si>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</si>
  <si>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</si>
  <si>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</si>
  <si>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</si>
  <si>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</si>
  <si>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</si>
  <si>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</si>
  <si>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</si>
  <si>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</si>
  <si>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</si>
  <si>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</si>
  <si>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</si>
  <si>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</si>
  <si>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</si>
  <si>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</si>
  <si>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</si>
  <si>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</si>
  <si>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</si>
  <si>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</si>
  <si>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</si>
  <si>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</si>
  <si>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</si>
  <si>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</si>
  <si>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</si>
  <si>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</si>
  <si>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</si>
  <si>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</si>
  <si>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</si>
  <si>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</si>
  <si>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</si>
  <si>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</si>
  <si>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</si>
  <si>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</si>
  <si>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</si>
  <si>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</si>
  <si>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</si>
  <si>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</si>
  <si>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</si>
  <si>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</si>
  <si>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</si>
  <si>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</si>
  <si>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</si>
  <si>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</si>
  <si>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</si>
  <si>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</si>
  <si>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</si>
  <si>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</si>
  <si>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</si>
  <si>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</si>
  <si>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</si>
  <si>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</si>
  <si>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</si>
  <si>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</si>
  <si>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</si>
  <si>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</si>
  <si>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</si>
  <si>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</si>
  <si>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</si>
  <si>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</si>
  <si>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</si>
  <si>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</si>
  <si>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</si>
  <si>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</si>
  <si>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</si>
  <si>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</si>
  <si>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</si>
  <si>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</si>
  <si>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</si>
  <si>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</si>
  <si>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</si>
  <si>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</si>
  <si>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</si>
  <si>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</si>
  <si>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</si>
  <si>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</si>
  <si>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</si>
  <si>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</si>
  <si>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</si>
  <si>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</si>
  <si>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</si>
  <si>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</si>
  <si>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</si>
  <si>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</si>
  <si>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</si>
  <si>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</si>
  <si>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</si>
  <si>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</si>
  <si>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</si>
  <si>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</si>
  <si>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</si>
  <si>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</si>
  <si>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</si>
  <si>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</si>
  <si>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</si>
  <si>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</si>
  <si>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</si>
  <si>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</si>
  <si>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</si>
  <si>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</si>
  <si>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</si>
  <si>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</si>
  <si>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</si>
  <si>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</si>
  <si>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</si>
  <si>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</si>
  <si>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</si>
  <si>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</si>
  <si>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</si>
  <si>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</si>
  <si>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</si>
  <si>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</si>
  <si>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</si>
  <si>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</si>
  <si>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</si>
  <si>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</si>
  <si>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</si>
  <si>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</si>
  <si>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</si>
  <si>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</si>
  <si>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</si>
  <si>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</si>
  <si>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</si>
  <si>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</si>
  <si>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</si>
  <si>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</si>
  <si>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</si>
  <si>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</si>
  <si>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</si>
  <si>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</si>
  <si>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</si>
  <si>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</si>
  <si>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</si>
  <si>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</si>
  <si>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</si>
  <si>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</si>
  <si>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</si>
  <si>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</si>
  <si>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</si>
  <si>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</si>
  <si>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</si>
  <si>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</si>
  <si>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</si>
  <si>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</si>
  <si>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</si>
  <si>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</si>
  <si>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</si>
  <si>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</si>
  <si>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</si>
  <si>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</si>
  <si>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</si>
  <si>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</si>
  <si>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</si>
  <si>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</si>
  <si>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</si>
  <si>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</si>
  <si>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</si>
  <si>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</si>
  <si>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</si>
  <si>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</si>
  <si>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</si>
  <si>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</si>
  <si>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</si>
  <si>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</si>
  <si>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</si>
  <si>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</si>
  <si>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</si>
  <si>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</si>
  <si>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</si>
  <si>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</si>
  <si>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</si>
  <si>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</si>
  <si>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</si>
  <si>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</si>
  <si>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</si>
  <si>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</si>
  <si>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</si>
  <si>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</si>
  <si>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</si>
  <si>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</si>
  <si>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</si>
  <si>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</si>
  <si>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</si>
  <si>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</si>
  <si>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</si>
  <si>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</si>
  <si>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</si>
  <si>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</si>
  <si>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</si>
  <si>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</si>
  <si>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</si>
  <si>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</si>
  <si>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</si>
  <si>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</si>
  <si>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</si>
  <si>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</si>
  <si>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</si>
  <si>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</si>
  <si>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</si>
  <si>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</si>
  <si>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</si>
  <si>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</si>
  <si>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</si>
  <si>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</si>
  <si>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</si>
  <si>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</si>
  <si>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</si>
  <si>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</si>
  <si>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</si>
  <si>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</si>
  <si>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</si>
  <si>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</si>
  <si>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</si>
  <si>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</si>
  <si>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</si>
  <si>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</si>
  <si>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</si>
  <si>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</si>
  <si>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</si>
  <si>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</si>
  <si>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</si>
  <si>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</si>
  <si>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</si>
  <si>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</si>
  <si>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</si>
  <si>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</si>
  <si>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</si>
  <si>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</si>
  <si>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</si>
  <si>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</si>
  <si>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</si>
  <si>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</si>
  <si>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</si>
  <si>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</si>
  <si>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</si>
  <si>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</si>
  <si>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</si>
  <si>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</si>
  <si>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</si>
  <si>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</si>
  <si>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</si>
  <si>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</si>
  <si>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</si>
  <si>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</si>
  <si>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</si>
  <si>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</si>
  <si>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</si>
  <si>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</si>
  <si>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</si>
  <si>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</si>
  <si>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</si>
  <si>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</si>
  <si>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</si>
  <si>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                   BALANCE INICIAL</t>
  </si>
  <si>
    <t>31/05/2016 MAYO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</si>
</sst>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14" fontId="25" fillId="16" borderId="0" xfId="0" applyNumberFormat="1" applyFont="1" applyFill="1" applyBorder="1" applyAlignment="1">
      <alignment horizontal="center"/>
    </xf>
    <xf numFmtId="43" fontId="62" fillId="35" borderId="0" xfId="49" applyFont="1" applyFill="1" applyBorder="1" applyAlignment="1">
      <alignment/>
    </xf>
    <xf numFmtId="44" fontId="0" fillId="0" borderId="0" xfId="52" applyFont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9" t="s">
        <v>396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120" t="s">
        <v>399</v>
      </c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1">
        <v>923044.12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3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3">
        <v>13063466.07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3">
        <v>22723437.81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3">
        <v>4016528.97</v>
      </c>
      <c r="H13" s="77"/>
      <c r="I13" s="77"/>
      <c r="J13" s="77"/>
      <c r="K13" s="81"/>
    </row>
    <row r="14" spans="1:14" ht="13.5">
      <c r="A14" s="82" t="s">
        <v>35</v>
      </c>
      <c r="B14" s="3"/>
      <c r="C14" s="3"/>
      <c r="D14" s="3"/>
      <c r="E14" s="79"/>
      <c r="F14" s="80"/>
      <c r="G14" s="124">
        <v>0</v>
      </c>
      <c r="H14" s="77"/>
      <c r="I14" s="77"/>
      <c r="J14" s="77"/>
      <c r="K14" s="81"/>
      <c r="N14" s="122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5">
        <f>SUM(G9:G14)</f>
        <v>40726476.97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288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26739966.779999997</v>
      </c>
      <c r="H19" s="61">
        <f>+H20+H88+H219+H338+H396+H403+H486</f>
        <v>10978408</v>
      </c>
      <c r="I19" s="61">
        <f>+I20+I88+I219+I338+I396+I403+I486</f>
        <v>0</v>
      </c>
      <c r="J19" s="61">
        <f>+J20+J88+J219+J338+J396+J403+J486</f>
        <v>37718374.78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22723437.81</v>
      </c>
      <c r="H20" s="70">
        <f>+H21+H48+H64+H71+H79</f>
        <v>1137146.46</v>
      </c>
      <c r="I20" s="70">
        <f>+I21+I48+I64+I71+I79</f>
        <v>0</v>
      </c>
      <c r="J20" s="70">
        <f>+J21+J48+J64+J71+J79</f>
        <v>23860584.27</v>
      </c>
      <c r="K20" s="91">
        <f>+K21+K48+K64+K71+K79</f>
        <v>63.25984194486547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19704489.09</v>
      </c>
      <c r="H21" s="63">
        <f>+H22+H29+H37+H39+H41+H46</f>
        <v>321716.31</v>
      </c>
      <c r="I21" s="63">
        <f>+I22+I29+I37+I39+I41+I46</f>
        <v>0</v>
      </c>
      <c r="J21" s="63">
        <f>+J22+J29+J37+J39+J41+J46</f>
        <v>20026205.4</v>
      </c>
      <c r="K21" s="92">
        <f>+K22+K29+K37+K39+K41+K46</f>
        <v>53.09403047402458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8949558.5</v>
      </c>
      <c r="H22" s="57">
        <f>SUM(H23:H28)</f>
        <v>142631</v>
      </c>
      <c r="I22" s="57">
        <f>SUM(I23:I28)</f>
        <v>0</v>
      </c>
      <c r="J22" s="57">
        <f>SUM(J23:J28)</f>
        <v>9092189.5</v>
      </c>
      <c r="K22" s="93">
        <f>SUM(K23:K28)</f>
        <v>24.105464652260395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1427746.42</v>
      </c>
      <c r="H23" s="36">
        <v>97631</v>
      </c>
      <c r="I23" s="36"/>
      <c r="J23" s="36">
        <f aca="true" t="shared" si="0" ref="J23:J28">SUBTOTAL(9,G23:I23)</f>
        <v>1525377.42</v>
      </c>
      <c r="K23" s="83">
        <f aca="true" t="shared" si="1" ref="K23:K28">_xlfn.IFERROR(J23/$J$19*100,"0.00")</f>
        <v>4.044122868222902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7521812.08</v>
      </c>
      <c r="H24" s="36"/>
      <c r="I24" s="36"/>
      <c r="J24" s="36">
        <f t="shared" si="0"/>
        <v>7521812.08</v>
      </c>
      <c r="K24" s="83">
        <f t="shared" si="1"/>
        <v>19.942036537556245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45000</v>
      </c>
      <c r="I27" s="36"/>
      <c r="J27" s="36">
        <f t="shared" si="0"/>
        <v>45000</v>
      </c>
      <c r="K27" s="83">
        <f t="shared" si="1"/>
        <v>0.1193052464812483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10754930.59</v>
      </c>
      <c r="H29" s="57">
        <f>SUM(H30:H36)</f>
        <v>179085.31</v>
      </c>
      <c r="I29" s="57">
        <f>SUM(I30:I36)</f>
        <v>0</v>
      </c>
      <c r="J29" s="57">
        <f>SUM(J30:J36)</f>
        <v>10934015.9</v>
      </c>
      <c r="K29" s="93">
        <f>SUM(K30:K36)</f>
        <v>28.98856582176418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10754930.59</v>
      </c>
      <c r="H30" s="36">
        <v>162863.55</v>
      </c>
      <c r="I30" s="36"/>
      <c r="J30" s="36">
        <f aca="true" t="shared" si="2" ref="J30:J36">SUBTOTAL(9,G30:I30)</f>
        <v>10917794.14</v>
      </c>
      <c r="K30" s="83">
        <f aca="true" t="shared" si="3" ref="K30:K36">_xlfn.IFERROR(J30/$J$19*100,"0.00")</f>
        <v>28.94555824231619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16221.76</v>
      </c>
      <c r="I34" s="36"/>
      <c r="J34" s="36">
        <f t="shared" si="2"/>
        <v>16221.76</v>
      </c>
      <c r="K34" s="83">
        <f t="shared" si="3"/>
        <v>0.04300757944799232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0</v>
      </c>
      <c r="I48" s="63">
        <f>+I49+I51+I62</f>
        <v>0</v>
      </c>
      <c r="J48" s="63">
        <f>+J49+J51+J62</f>
        <v>0</v>
      </c>
      <c r="K48" s="92">
        <f>+K49+K51+K62</f>
        <v>0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0</v>
      </c>
      <c r="I51" s="57">
        <f>SUM(I52:I61)</f>
        <v>0</v>
      </c>
      <c r="J51" s="57">
        <f>SUM(J52:J61)</f>
        <v>0</v>
      </c>
      <c r="K51" s="93">
        <f>SUM(K52:K61)</f>
        <v>0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0</v>
      </c>
      <c r="I56" s="36"/>
      <c r="J56" s="36">
        <f t="shared" si="4"/>
        <v>0</v>
      </c>
      <c r="K56" s="83">
        <f t="shared" si="5"/>
        <v>0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/>
      <c r="I59" s="36"/>
      <c r="J59" s="36">
        <f t="shared" si="4"/>
        <v>0</v>
      </c>
      <c r="K59" s="83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3018948.7199999997</v>
      </c>
      <c r="H79" s="63">
        <f>H80+H82+H84+H86</f>
        <v>815430.15</v>
      </c>
      <c r="I79" s="63">
        <f>I80+I82+I84+I86</f>
        <v>0</v>
      </c>
      <c r="J79" s="63">
        <f>J80+J82+J84+J86</f>
        <v>3834378.87</v>
      </c>
      <c r="K79" s="92">
        <f>K80+K82+K84+K86</f>
        <v>10.165811470840897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1397048.48</v>
      </c>
      <c r="H80" s="57">
        <f>H81</f>
        <v>391806.06</v>
      </c>
      <c r="I80" s="57">
        <f>I81</f>
        <v>0</v>
      </c>
      <c r="J80" s="57">
        <f>J81</f>
        <v>1788854.54</v>
      </c>
      <c r="K80" s="93">
        <f>K81</f>
        <v>4.742660706973335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1397048.48</v>
      </c>
      <c r="H81" s="36">
        <v>391806.06</v>
      </c>
      <c r="I81" s="36"/>
      <c r="J81" s="36">
        <f>SUBTOTAL(9,G81:I81)</f>
        <v>1788854.54</v>
      </c>
      <c r="K81" s="83">
        <f>_xlfn.IFERROR(J81/$J$19*100,"0.00")</f>
        <v>4.742660706973335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1399018.91</v>
      </c>
      <c r="H82" s="57">
        <f>H83</f>
        <v>379138.74</v>
      </c>
      <c r="I82" s="57">
        <f>I83</f>
        <v>0</v>
      </c>
      <c r="J82" s="57">
        <f>J83</f>
        <v>1778157.65</v>
      </c>
      <c r="K82" s="93">
        <f>K83</f>
        <v>4.714300815905939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1399018.91</v>
      </c>
      <c r="H83" s="36">
        <v>379138.74</v>
      </c>
      <c r="I83" s="36"/>
      <c r="J83" s="36">
        <f>SUBTOTAL(9,G83:I83)</f>
        <v>1778157.65</v>
      </c>
      <c r="K83" s="83">
        <f>_xlfn.IFERROR(J83/$J$19*100,"0.00")</f>
        <v>4.714300815905939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222881.33</v>
      </c>
      <c r="H84" s="57">
        <f>H85</f>
        <v>44485.35</v>
      </c>
      <c r="I84" s="57">
        <f>I85</f>
        <v>0</v>
      </c>
      <c r="J84" s="57">
        <f>J85</f>
        <v>267366.68</v>
      </c>
      <c r="K84" s="93">
        <f>K85</f>
        <v>0.7088499479616232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222881.33</v>
      </c>
      <c r="H85" s="36">
        <v>44485.35</v>
      </c>
      <c r="I85" s="36"/>
      <c r="J85" s="36">
        <f>SUBTOTAL(9,G85:I85)</f>
        <v>267366.68</v>
      </c>
      <c r="K85" s="83">
        <f>_xlfn.IFERROR(J85/$J$19*100,"0.00")</f>
        <v>0.7088499479616232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1497945.33</v>
      </c>
      <c r="I88" s="70">
        <f>+I89+I107+I112+I117+I126+I147+I166+I184</f>
        <v>0</v>
      </c>
      <c r="J88" s="70">
        <f>+J89+J107+J112+J117+J126+J147+J166+J184</f>
        <v>1497945.33</v>
      </c>
      <c r="K88" s="91">
        <f>+K89+K107+K112+K117+K126+K147+K166+K184</f>
        <v>3.9713941513574404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206790.5</v>
      </c>
      <c r="I89" s="63">
        <f>+I90+I92+I94+I96+I98+I100+I103+I105</f>
        <v>0</v>
      </c>
      <c r="J89" s="63">
        <f>+J90+J92+J94+J96+J98+J100+J103+J105</f>
        <v>206790.5</v>
      </c>
      <c r="K89" s="92">
        <f>+K90+K92+K94+K96+K98+K100+K103+K105</f>
        <v>0.5482487016106795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63440.5</v>
      </c>
      <c r="I94" s="57">
        <f>I95</f>
        <v>0</v>
      </c>
      <c r="J94" s="57">
        <f>J95</f>
        <v>63440.5</v>
      </c>
      <c r="K94" s="93">
        <f>K95</f>
        <v>0.16819521087541406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63440.5</v>
      </c>
      <c r="I95" s="36"/>
      <c r="J95" s="36">
        <f>SUBTOTAL(9,G95:I95)</f>
        <v>63440.5</v>
      </c>
      <c r="K95" s="83">
        <f>_xlfn.IFERROR(J95/$J$19*100,"0.00")</f>
        <v>0.16819521087541406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0</v>
      </c>
      <c r="I98" s="57">
        <f>I99</f>
        <v>0</v>
      </c>
      <c r="J98" s="57">
        <f>J99</f>
        <v>0</v>
      </c>
      <c r="K98" s="93">
        <f>K99</f>
        <v>0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/>
      <c r="I99" s="36"/>
      <c r="J99" s="36">
        <f>SUBTOTAL(9,G99:I99)</f>
        <v>0</v>
      </c>
      <c r="K99" s="83">
        <f>_xlfn.IFERROR(J99/$J$19*100,"0.00")</f>
        <v>0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143350</v>
      </c>
      <c r="I105" s="57">
        <f>I106</f>
        <v>0</v>
      </c>
      <c r="J105" s="57">
        <f>J106</f>
        <v>143350</v>
      </c>
      <c r="K105" s="93">
        <f>K106</f>
        <v>0.38005349073526545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143350</v>
      </c>
      <c r="I106" s="36"/>
      <c r="J106" s="36">
        <f>SUBTOTAL(9,G106:I106)</f>
        <v>143350</v>
      </c>
      <c r="K106" s="83">
        <f>_xlfn.IFERROR(J106/$J$19*100,"0.00")</f>
        <v>0.38005349073526545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923</v>
      </c>
      <c r="I107" s="63">
        <f>+I108+I110</f>
        <v>0</v>
      </c>
      <c r="J107" s="63">
        <f>+J108+J110</f>
        <v>923</v>
      </c>
      <c r="K107" s="92">
        <f>+K108+K110</f>
        <v>0.002447083166715382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923</v>
      </c>
      <c r="I110" s="57">
        <f>I111</f>
        <v>0</v>
      </c>
      <c r="J110" s="57">
        <f>J111</f>
        <v>923</v>
      </c>
      <c r="K110" s="93">
        <f>K111</f>
        <v>0.002447083166715382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923</v>
      </c>
      <c r="I111" s="36"/>
      <c r="J111" s="36">
        <f>SUBTOTAL(9,G111:I111)</f>
        <v>923</v>
      </c>
      <c r="K111" s="83">
        <f>_xlfn.IFERROR(J111/$J$19*100,"0.00")</f>
        <v>0.002447083166715382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39870</v>
      </c>
      <c r="I117" s="63">
        <f>+I118+I120+I122+I124</f>
        <v>0</v>
      </c>
      <c r="J117" s="63">
        <f>+J118+J120+J122+J124</f>
        <v>39870</v>
      </c>
      <c r="K117" s="92">
        <f>+K118+K120+K122+K124</f>
        <v>0.10570444838238599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39870</v>
      </c>
      <c r="I120" s="57">
        <f>I121</f>
        <v>0</v>
      </c>
      <c r="J120" s="57">
        <f>J121</f>
        <v>39870</v>
      </c>
      <c r="K120" s="93">
        <f>K121</f>
        <v>0.10570444838238599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39870</v>
      </c>
      <c r="I121" s="36"/>
      <c r="J121" s="36">
        <f>SUBTOTAL(9,G121:I121)</f>
        <v>39870</v>
      </c>
      <c r="K121" s="83">
        <f>_xlfn.IFERROR(J121/$J$19*100,"0.00")</f>
        <v>0.10570444838238599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113113</v>
      </c>
      <c r="I126" s="63">
        <f>+I127+I129+I131+I137+I139+I141+I143+I145</f>
        <v>0</v>
      </c>
      <c r="J126" s="63">
        <f>+J127+J129+J131+J137+J139+J141+J143+J145</f>
        <v>113113</v>
      </c>
      <c r="K126" s="92">
        <f>+K127+K129+K131+K137+K139+K141+K143+K145</f>
        <v>0.29988831878296535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113113</v>
      </c>
      <c r="I131" s="57">
        <f>SUM(I132:I136)</f>
        <v>0</v>
      </c>
      <c r="J131" s="57">
        <f>SUM(J132:J136)</f>
        <v>113113</v>
      </c>
      <c r="K131" s="93">
        <f>SUM(K132:K136)</f>
        <v>0.29988831878296535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>
        <v>113113</v>
      </c>
      <c r="I133" s="36"/>
      <c r="J133" s="36">
        <f>SUBTOTAL(9,G133:I133)</f>
        <v>113113</v>
      </c>
      <c r="K133" s="83">
        <f>_xlfn.IFERROR(J133/$J$19*100,"0.00")</f>
        <v>0.29988831878296535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234263.41</v>
      </c>
      <c r="I166" s="63">
        <f>+I167+I175+I182</f>
        <v>0</v>
      </c>
      <c r="J166" s="63">
        <f>+J167+J175+J182</f>
        <v>234263.41</v>
      </c>
      <c r="K166" s="92">
        <f>+K167+K175+K182</f>
        <v>0.6210856415908383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234263.41</v>
      </c>
      <c r="I175" s="57">
        <f>SUM(I176:I181)</f>
        <v>0</v>
      </c>
      <c r="J175" s="57">
        <f>SUM(J176:J181)</f>
        <v>234263.41</v>
      </c>
      <c r="K175" s="93">
        <f>SUM(K176:K181)</f>
        <v>0.6210856415908383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234263.41</v>
      </c>
      <c r="I181" s="36"/>
      <c r="J181" s="36">
        <f t="shared" si="8"/>
        <v>234263.41</v>
      </c>
      <c r="K181" s="83">
        <f t="shared" si="9"/>
        <v>0.6210856415908383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902985.42</v>
      </c>
      <c r="I184" s="63">
        <f>+I185+I187+I189+I191+I193+I197+I202+I209+I213</f>
        <v>0</v>
      </c>
      <c r="J184" s="63">
        <f>+J185+J187+J189+J191+J193+J197+J202+J209+J213</f>
        <v>902985.42</v>
      </c>
      <c r="K184" s="92">
        <f>+K185+K187+K189+K191+K193+K197+K202+K209+K213</f>
        <v>2.394019957823856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6000</v>
      </c>
      <c r="I191" s="57">
        <f>I192</f>
        <v>0</v>
      </c>
      <c r="J191" s="57">
        <f>J192</f>
        <v>6000</v>
      </c>
      <c r="K191" s="93">
        <f>K192</f>
        <v>0.015907366197499773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6000</v>
      </c>
      <c r="I192" s="36"/>
      <c r="J192" s="36">
        <f>SUBTOTAL(9,G192:I192)</f>
        <v>6000</v>
      </c>
      <c r="K192" s="83">
        <f>_xlfn.IFERROR(J192/$J$19*100,"0.00")</f>
        <v>0.015907366197499773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120172.74</v>
      </c>
      <c r="I197" s="57">
        <f>SUM(I198:I201)</f>
        <v>0</v>
      </c>
      <c r="J197" s="57">
        <f>SUM(J198:J201)</f>
        <v>120172.74</v>
      </c>
      <c r="K197" s="93">
        <f>SUM(K198:K201)</f>
        <v>0.3186052970228215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120172.74</v>
      </c>
      <c r="I199" s="36"/>
      <c r="J199" s="36">
        <f>SUBTOTAL(9,G199:I199)</f>
        <v>120172.74</v>
      </c>
      <c r="K199" s="83">
        <f>_xlfn.IFERROR(J199/$J$19*100,"0.00")</f>
        <v>0.3186052970228215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776812.68</v>
      </c>
      <c r="I202" s="57">
        <f>SUM(I203:I208)</f>
        <v>0</v>
      </c>
      <c r="J202" s="57">
        <f>SUM(J203:J208)</f>
        <v>776812.68</v>
      </c>
      <c r="K202" s="93">
        <f>SUM(K203:K208)</f>
        <v>2.059507294603535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185714</v>
      </c>
      <c r="I206" s="36"/>
      <c r="J206" s="36">
        <f t="shared" si="10"/>
        <v>185714</v>
      </c>
      <c r="K206" s="83">
        <f t="shared" si="11"/>
        <v>0.4923701010004122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591098.68</v>
      </c>
      <c r="I208" s="36"/>
      <c r="J208" s="36">
        <f t="shared" si="10"/>
        <v>591098.68</v>
      </c>
      <c r="K208" s="83">
        <f t="shared" si="11"/>
        <v>1.5671371936031229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3777670.77</v>
      </c>
      <c r="H219" s="70">
        <f>+H220+H232+H241+H254+H259+H270+H298+H314+H319</f>
        <v>7080849.13</v>
      </c>
      <c r="I219" s="70">
        <f>+I220+I232+I241+I254+I259+I270+I298+I314+I319</f>
        <v>0</v>
      </c>
      <c r="J219" s="70">
        <f>+J220+J232+J241+J254+J259+J270+J298+J314+J319</f>
        <v>10858519.899999999</v>
      </c>
      <c r="K219" s="91">
        <f>+K220+K232+K241+K254+K259+K270+K298+K314+K319</f>
        <v>28.78840873535644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977403.42</v>
      </c>
      <c r="H220" s="63">
        <f>+H221+H224+H226+H230</f>
        <v>264387.13</v>
      </c>
      <c r="I220" s="63">
        <f>+I221+I224+I226+I230</f>
        <v>0</v>
      </c>
      <c r="J220" s="63">
        <f>+J221+J224+J226+J230</f>
        <v>1241790.5500000003</v>
      </c>
      <c r="K220" s="92">
        <f>+K221+K224+K226+K230</f>
        <v>3.292269503240776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917046.55</v>
      </c>
      <c r="H221" s="57">
        <f>SUM(H222:H222)</f>
        <v>263437.13</v>
      </c>
      <c r="I221" s="57">
        <f>SUM(I222:I222)</f>
        <v>0</v>
      </c>
      <c r="J221" s="57">
        <f>SUM(J222:J222)</f>
        <v>1180483.6800000002</v>
      </c>
      <c r="K221" s="93">
        <f>SUM(K222:K222)</f>
        <v>3.1297310313220237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>
        <v>917046.55</v>
      </c>
      <c r="H222" s="36">
        <v>263437.13</v>
      </c>
      <c r="I222" s="36"/>
      <c r="J222" s="36">
        <f>SUBTOTAL(9,G222:I222)</f>
        <v>1180483.6800000002</v>
      </c>
      <c r="K222" s="83">
        <f>_xlfn.IFERROR(J222/$J$19*100,"0.00")</f>
        <v>3.1297310313220237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60356.87</v>
      </c>
      <c r="H230" s="52">
        <f>+H231</f>
        <v>950</v>
      </c>
      <c r="I230" s="52">
        <f>+I231</f>
        <v>0</v>
      </c>
      <c r="J230" s="52">
        <f>+J231</f>
        <v>61306.87</v>
      </c>
      <c r="K230" s="94">
        <f>+K231</f>
        <v>0.16253847191875218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>
        <v>60356.87</v>
      </c>
      <c r="H231" s="47">
        <v>950</v>
      </c>
      <c r="I231" s="47"/>
      <c r="J231" s="36">
        <f>SUBTOTAL(9,G231:I231)</f>
        <v>61306.87</v>
      </c>
      <c r="K231" s="83">
        <f>_xlfn.IFERROR(J231/$J$19*100,"0.00")</f>
        <v>0.16253847191875218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800</v>
      </c>
      <c r="I232" s="63">
        <f>+I233+I235+I237+I239</f>
        <v>0</v>
      </c>
      <c r="J232" s="63">
        <f>+J233+J235+J237+J239</f>
        <v>800</v>
      </c>
      <c r="K232" s="92">
        <f>+K233+K235+K237+K239</f>
        <v>0.0021209821596666367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800</v>
      </c>
      <c r="I233" s="52">
        <f>+I234</f>
        <v>0</v>
      </c>
      <c r="J233" s="52">
        <f>+J234</f>
        <v>800</v>
      </c>
      <c r="K233" s="94">
        <f>+K234</f>
        <v>0.0021209821596666367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800</v>
      </c>
      <c r="I234" s="47"/>
      <c r="J234" s="36">
        <f>SUBTOTAL(9,G234:I234)</f>
        <v>800</v>
      </c>
      <c r="K234" s="83">
        <f>_xlfn.IFERROR(J234/$J$19*100,"0.00")</f>
        <v>0.0021209821596666367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1270.4</v>
      </c>
      <c r="I241" s="63">
        <f>+I242+I244+I246+I248+I250+I252</f>
        <v>0</v>
      </c>
      <c r="J241" s="63">
        <f>+J242+J244+J246+J248+J250+J252</f>
        <v>1270.4</v>
      </c>
      <c r="K241" s="92">
        <f>+K242+K244+K246+K248+K250+K252</f>
        <v>0.0033681196695506187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1270.4</v>
      </c>
      <c r="I244" s="52">
        <f>+I245</f>
        <v>0</v>
      </c>
      <c r="J244" s="52">
        <f>+J245</f>
        <v>1270.4</v>
      </c>
      <c r="K244" s="94">
        <f>+K245</f>
        <v>0.0033681196695506187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1270.4</v>
      </c>
      <c r="I245" s="36"/>
      <c r="J245" s="36">
        <f>SUBTOTAL(9,G245:I245)</f>
        <v>1270.4</v>
      </c>
      <c r="K245" s="83">
        <f>_xlfn.IFERROR(J245/$J$19*100,"0.00")</f>
        <v>0.0033681196695506187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1191675</v>
      </c>
      <c r="H254" s="63">
        <f>+H255+H257</f>
        <v>1264949.53</v>
      </c>
      <c r="I254" s="63">
        <f>+I255+I257</f>
        <v>0</v>
      </c>
      <c r="J254" s="63">
        <f>+J255+J257</f>
        <v>2456624.5300000003</v>
      </c>
      <c r="K254" s="92">
        <f>+K255+K257</f>
        <v>6.513071001411795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1191675</v>
      </c>
      <c r="H255" s="52">
        <f>+H256</f>
        <v>1264949.53</v>
      </c>
      <c r="I255" s="52">
        <f>+I256</f>
        <v>0</v>
      </c>
      <c r="J255" s="52">
        <f>+J256</f>
        <v>2456624.5300000003</v>
      </c>
      <c r="K255" s="94">
        <f>+K256</f>
        <v>6.513071001411795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>
        <v>1191675</v>
      </c>
      <c r="H256" s="36">
        <v>1264949.53</v>
      </c>
      <c r="I256" s="36"/>
      <c r="J256" s="36">
        <f>SUBTOTAL(9,G256:I256)</f>
        <v>2456624.5300000003</v>
      </c>
      <c r="K256" s="83">
        <f>_xlfn.IFERROR(J256/$J$19*100,"0.00")</f>
        <v>6.513071001411795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26927.01</v>
      </c>
      <c r="H259" s="63">
        <f>+H260+H262+H264+H266+H268</f>
        <v>6975.68</v>
      </c>
      <c r="I259" s="63">
        <f>+I260+I262+I264+I266+I268</f>
        <v>0</v>
      </c>
      <c r="J259" s="63">
        <f>+J260+J262+J264+J266+J268</f>
        <v>33902.69</v>
      </c>
      <c r="K259" s="92">
        <f>+K260+K262+K264+K266+K268</f>
        <v>0.0898837508183856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4068</v>
      </c>
      <c r="I266" s="52">
        <f>+I267</f>
        <v>0</v>
      </c>
      <c r="J266" s="52">
        <f>+J267</f>
        <v>4068</v>
      </c>
      <c r="K266" s="94">
        <f>+K267</f>
        <v>0.010785194281904846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>
        <v>4068</v>
      </c>
      <c r="I267" s="47"/>
      <c r="J267" s="36">
        <f>SUBTOTAL(9,G267:I267)</f>
        <v>4068</v>
      </c>
      <c r="K267" s="83">
        <f>_xlfn.IFERROR(J267/$J$19*100,"0.00")</f>
        <v>0.010785194281904846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26927.01</v>
      </c>
      <c r="H268" s="52">
        <f>+H269</f>
        <v>2907.68</v>
      </c>
      <c r="I268" s="52">
        <f>+I269</f>
        <v>0</v>
      </c>
      <c r="J268" s="52">
        <f>+J269</f>
        <v>29834.69</v>
      </c>
      <c r="K268" s="94">
        <f>+K269</f>
        <v>0.07909855653648075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>
        <v>26927.01</v>
      </c>
      <c r="H269" s="36">
        <v>2907.68</v>
      </c>
      <c r="I269" s="36"/>
      <c r="J269" s="36">
        <f>SUBTOTAL(9,G269:I269)</f>
        <v>29834.69</v>
      </c>
      <c r="K269" s="83">
        <f>_xlfn.IFERROR(J269/$J$19*100,"0.00")</f>
        <v>0.07909855653648075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217341.62</v>
      </c>
      <c r="H270" s="63">
        <f>+H271+H277+H281+H288+H296</f>
        <v>446778.33</v>
      </c>
      <c r="I270" s="63">
        <f>+I271+I277+I281+I288+I296</f>
        <v>0</v>
      </c>
      <c r="J270" s="63">
        <f>+J271+J277+J281+J288+J296</f>
        <v>664119.9500000001</v>
      </c>
      <c r="K270" s="63">
        <f>+K271+K277+K281+K288+K296</f>
        <v>1.7607332072858735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505.84</v>
      </c>
      <c r="I271" s="52">
        <f>+I272+I273+I274+I275</f>
        <v>0</v>
      </c>
      <c r="J271" s="52">
        <f>+J272+J273+J274+J275</f>
        <v>505.84</v>
      </c>
      <c r="K271" s="94">
        <f>+K272+K273+K274+K275</f>
        <v>0.0013410970195572142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505.84</v>
      </c>
      <c r="I272" s="36"/>
      <c r="J272" s="36">
        <f>SUBTOTAL(9,G272:I272)</f>
        <v>505.84</v>
      </c>
      <c r="K272" s="83">
        <f>_xlfn.IFERROR(J272/$J$19*100,"0.00")</f>
        <v>0.0013410970195572142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77334.04</v>
      </c>
      <c r="I277" s="52">
        <f>+I278+I279+I280</f>
        <v>0</v>
      </c>
      <c r="J277" s="52">
        <f>+J278+J279+J280</f>
        <v>77334.04</v>
      </c>
      <c r="K277" s="94">
        <f>+K278+K279+K280</f>
        <v>0.20503014896868255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77334.04</v>
      </c>
      <c r="I278" s="36"/>
      <c r="J278" s="36">
        <f>SUBTOTAL(9,G278:I278)</f>
        <v>77334.04</v>
      </c>
      <c r="K278" s="83">
        <f>_xlfn.IFERROR(J278/$J$19*100,"0.00")</f>
        <v>0.20503014896868255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217341.62</v>
      </c>
      <c r="H281" s="52">
        <f>+H282+H283+H284+H285+H286+H287</f>
        <v>368938.45</v>
      </c>
      <c r="I281" s="52">
        <f>+I282+I283+I284+I285+I286+I287</f>
        <v>0</v>
      </c>
      <c r="J281" s="52">
        <f>+J282+J283+J284+J285+J286+J287</f>
        <v>586280.0700000001</v>
      </c>
      <c r="K281" s="94">
        <f>+K282+K283+K284+K285+K286+K287</f>
        <v>1.5543619612976338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>
        <v>217341.62</v>
      </c>
      <c r="H284" s="36">
        <v>368938.45</v>
      </c>
      <c r="I284" s="36"/>
      <c r="J284" s="36">
        <f t="shared" si="12"/>
        <v>586280.0700000001</v>
      </c>
      <c r="K284" s="83">
        <f t="shared" si="13"/>
        <v>1.5543619612976338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625572.6</v>
      </c>
      <c r="H298" s="63">
        <f>+H299+H307</f>
        <v>687376.05</v>
      </c>
      <c r="I298" s="63">
        <f>+I299+I307</f>
        <v>0</v>
      </c>
      <c r="J298" s="63">
        <f>+J299+J307</f>
        <v>1312948.65</v>
      </c>
      <c r="K298" s="92">
        <f>+K299+K307</f>
        <v>3.4809258290104936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687376.05</v>
      </c>
      <c r="I299" s="52">
        <f>+I300+I301+I302+I303+I304+I305+I306</f>
        <v>0</v>
      </c>
      <c r="J299" s="52">
        <f>+J300+J301+J302+J303+J304+J305+J306</f>
        <v>687376.05</v>
      </c>
      <c r="K299" s="94">
        <f>+K300+K301+K302+K303+K304+K305+K306</f>
        <v>1.8223904237901525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256123.8</v>
      </c>
      <c r="I300" s="36"/>
      <c r="J300" s="36">
        <f aca="true" t="shared" si="16" ref="J300:J306">SUBTOTAL(9,G300:I300)</f>
        <v>256123.8</v>
      </c>
      <c r="K300" s="83">
        <f aca="true" t="shared" si="17" ref="K300:K306">_xlfn.IFERROR(J300/$J$19*100,"0.00")</f>
        <v>0.6790425130825322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408880</v>
      </c>
      <c r="I301" s="36"/>
      <c r="J301" s="36">
        <f t="shared" si="16"/>
        <v>408880</v>
      </c>
      <c r="K301" s="83">
        <f t="shared" si="17"/>
        <v>1.084033981805618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190</v>
      </c>
      <c r="I304" s="36"/>
      <c r="J304" s="36">
        <f t="shared" si="16"/>
        <v>190</v>
      </c>
      <c r="K304" s="83">
        <f t="shared" si="17"/>
        <v>0.0005037332629208262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>
        <v>22182.25</v>
      </c>
      <c r="I305" s="36"/>
      <c r="J305" s="36">
        <f t="shared" si="16"/>
        <v>22182.25</v>
      </c>
      <c r="K305" s="83">
        <f t="shared" si="17"/>
        <v>0.05881019563908157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625572.6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625572.6</v>
      </c>
      <c r="K307" s="94">
        <f>+K308+K309+K310+K311+K312+K313</f>
        <v>1.6585354052203412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>
        <v>625572.6</v>
      </c>
      <c r="H313" s="47"/>
      <c r="I313" s="47"/>
      <c r="J313" s="36">
        <f t="shared" si="18"/>
        <v>625572.6</v>
      </c>
      <c r="K313" s="83">
        <f t="shared" si="19"/>
        <v>1.6585354052203412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738751.12</v>
      </c>
      <c r="H319" s="63">
        <f>+H320+H322+H324+H326+H328+H330+H332+H334+H336</f>
        <v>4408312.01</v>
      </c>
      <c r="I319" s="63">
        <f>+I320+I322+I324+I326+I328+I330+I332+I334+I336</f>
        <v>0</v>
      </c>
      <c r="J319" s="63">
        <f>+J320+J322+J324+J326+J328+J330+J332+J334+J336</f>
        <v>5147063.13</v>
      </c>
      <c r="K319" s="92">
        <f>+K320+K322+K324+K326+K328+K330+K332+K334+K336</f>
        <v>13.646036341759899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414258.83</v>
      </c>
      <c r="I320" s="52">
        <f>+I321</f>
        <v>0</v>
      </c>
      <c r="J320" s="52">
        <f>+J321</f>
        <v>414258.83</v>
      </c>
      <c r="K320" s="94">
        <f>+K321</f>
        <v>1.0982944848929677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414258.83</v>
      </c>
      <c r="I321" s="36"/>
      <c r="J321" s="36">
        <f>SUBTOTAL(9,G321:I321)</f>
        <v>414258.83</v>
      </c>
      <c r="K321" s="83">
        <f>_xlfn.IFERROR(J321/$J$19*100,"0.00")</f>
        <v>1.0982944848929677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287307.02</v>
      </c>
      <c r="I322" s="52">
        <f>+I323</f>
        <v>0</v>
      </c>
      <c r="J322" s="52">
        <f>+J323</f>
        <v>287307.02</v>
      </c>
      <c r="K322" s="94">
        <f>+K323</f>
        <v>0.7617163297087319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287307.02</v>
      </c>
      <c r="I323" s="36"/>
      <c r="J323" s="36">
        <f>SUBTOTAL(9,G323:I323)</f>
        <v>287307.02</v>
      </c>
      <c r="K323" s="83">
        <f>_xlfn.IFERROR(J323/$J$19*100,"0.00")</f>
        <v>0.7617163297087319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611950</v>
      </c>
      <c r="H324" s="52">
        <f>+H325</f>
        <v>3341235.66</v>
      </c>
      <c r="I324" s="52">
        <f>+I325</f>
        <v>0</v>
      </c>
      <c r="J324" s="52">
        <f>+J325</f>
        <v>3953185.66</v>
      </c>
      <c r="K324" s="94">
        <f>+K325</f>
        <v>10.480795323387474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>
        <v>611950</v>
      </c>
      <c r="H325" s="36">
        <v>3341235.66</v>
      </c>
      <c r="I325" s="36"/>
      <c r="J325" s="36">
        <f>SUBTOTAL(9,G325:I325)</f>
        <v>3953185.66</v>
      </c>
      <c r="K325" s="83">
        <f>_xlfn.IFERROR(J325/$J$19*100,"0.00")</f>
        <v>10.480795323387474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126801.12</v>
      </c>
      <c r="H330" s="52">
        <f>+H331</f>
        <v>365510.5</v>
      </c>
      <c r="I330" s="52">
        <f>+I331</f>
        <v>0</v>
      </c>
      <c r="J330" s="52">
        <f>+J331</f>
        <v>492311.62</v>
      </c>
      <c r="K330" s="94">
        <f>+K331</f>
        <v>1.3052302037707255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>
        <v>126801.12</v>
      </c>
      <c r="H331" s="36">
        <v>365510.5</v>
      </c>
      <c r="I331" s="36"/>
      <c r="J331" s="36">
        <f>SUBTOTAL(9,G331:I331)</f>
        <v>492311.62</v>
      </c>
      <c r="K331" s="83">
        <f>_xlfn.IFERROR(J331/$J$19*100,"0.00")</f>
        <v>1.3052302037707255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238858.2</v>
      </c>
      <c r="H403" s="70">
        <f>+H404+H415+H424+H433+H440+H455+H460+H479</f>
        <v>1262467.08</v>
      </c>
      <c r="I403" s="70">
        <f>+I404+I415+I424+I433+I440+I455+I460+I479</f>
        <v>0</v>
      </c>
      <c r="J403" s="70">
        <f>+J404+J415+J424+J433+J440+J455+J460+J479</f>
        <v>1501325.28</v>
      </c>
      <c r="K403" s="91">
        <f>+K404+K415+K424+K433+K440+K455+K460+K479</f>
        <v>3.9803551684206475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359807.04000000004</v>
      </c>
      <c r="I404" s="63">
        <f>+I405+I407+I409+I411+I413</f>
        <v>0</v>
      </c>
      <c r="J404" s="63">
        <f>+J405+J407+J409+J411+J413</f>
        <v>359807.04000000004</v>
      </c>
      <c r="K404" s="92">
        <f>+K405+K407+K409+K411+K413</f>
        <v>0.9539303909530749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112225.84</v>
      </c>
      <c r="I405" s="52">
        <f>+I406</f>
        <v>0</v>
      </c>
      <c r="J405" s="52">
        <f>+J406</f>
        <v>112225.84</v>
      </c>
      <c r="K405" s="94">
        <f>+K406</f>
        <v>0.297536255617003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>
        <v>112225.84</v>
      </c>
      <c r="I406" s="47"/>
      <c r="J406" s="36">
        <f>SUBTOTAL(9,G406:I406)</f>
        <v>112225.84</v>
      </c>
      <c r="K406" s="83">
        <f>_xlfn.IFERROR(J406/$J$19*100,"0.00")</f>
        <v>0.297536255617003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72508.94</v>
      </c>
      <c r="I409" s="52">
        <f>+I410</f>
        <v>0</v>
      </c>
      <c r="J409" s="52">
        <f>+J410</f>
        <v>72508.94</v>
      </c>
      <c r="K409" s="94">
        <f>+K410</f>
        <v>0.1922377101954232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72508.94</v>
      </c>
      <c r="I410" s="47"/>
      <c r="J410" s="36">
        <f>SUBTOTAL(9,G410:I410)</f>
        <v>72508.94</v>
      </c>
      <c r="K410" s="83">
        <f>_xlfn.IFERROR(J410/$J$19*100,"0.00")</f>
        <v>0.1922377101954232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175072.26</v>
      </c>
      <c r="I411" s="52">
        <f>+I412</f>
        <v>0</v>
      </c>
      <c r="J411" s="52">
        <f>+J412</f>
        <v>175072.26</v>
      </c>
      <c r="K411" s="94">
        <f>+K412</f>
        <v>0.4641564251406487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>
        <v>175072.26</v>
      </c>
      <c r="I412" s="47"/>
      <c r="J412" s="36">
        <f>SUBTOTAL(9,G412:I412)</f>
        <v>175072.26</v>
      </c>
      <c r="K412" s="83">
        <f>_xlfn.IFERROR(J412/$J$19*100,"0.00")</f>
        <v>0.4641564251406487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574585.44</v>
      </c>
      <c r="I424" s="63">
        <f>+I425+I427+I429+I431</f>
        <v>0</v>
      </c>
      <c r="J424" s="63">
        <f>+J425+J427+J429+J431</f>
        <v>574585.44</v>
      </c>
      <c r="K424" s="92">
        <f>+K425+K427+K429+K431</f>
        <v>1.5233568343052557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574585.44</v>
      </c>
      <c r="I425" s="52">
        <f>+I426</f>
        <v>0</v>
      </c>
      <c r="J425" s="52">
        <f>+J426</f>
        <v>574585.44</v>
      </c>
      <c r="K425" s="94">
        <f>+K426</f>
        <v>1.5233568343052557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574585.44</v>
      </c>
      <c r="I426" s="47"/>
      <c r="J426" s="36">
        <f>SUBTOTAL(9,G426:I426)</f>
        <v>574585.44</v>
      </c>
      <c r="K426" s="83">
        <f>_xlfn.IFERROR(J426/$J$19*100,"0.00")</f>
        <v>1.5233568343052557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238858.2</v>
      </c>
      <c r="H440" s="63">
        <f>+H441+H443+H445+H447+H449+H451+H453</f>
        <v>328074.6</v>
      </c>
      <c r="I440" s="63">
        <f>+I441+I443+I445+I447+I449+I451+I453</f>
        <v>0</v>
      </c>
      <c r="J440" s="63">
        <f>+J441+J443+J445+J447+J449+J451+J453</f>
        <v>566932.8</v>
      </c>
      <c r="K440" s="92">
        <f>+K441+K443+K445+K447+K449+K451+K453</f>
        <v>1.5030679431623168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238858.2</v>
      </c>
      <c r="H445" s="52">
        <f>+H446</f>
        <v>328074.6</v>
      </c>
      <c r="I445" s="52">
        <f>+I446</f>
        <v>0</v>
      </c>
      <c r="J445" s="52">
        <f>+J446</f>
        <v>566932.8</v>
      </c>
      <c r="K445" s="94">
        <f>+K446</f>
        <v>1.5030679431623168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>
        <v>238858.2</v>
      </c>
      <c r="H446" s="47">
        <v>328074.6</v>
      </c>
      <c r="I446" s="47"/>
      <c r="J446" s="36">
        <f>SUBTOTAL(9,G446:I446)</f>
        <v>566932.8</v>
      </c>
      <c r="K446" s="83">
        <f>_xlfn.IFERROR(J446/$J$19*100,"0.00")</f>
        <v>1.5030679431623168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Usuario</cp:lastModifiedBy>
  <cp:lastPrinted>2016-06-03T12:35:55Z</cp:lastPrinted>
  <dcterms:created xsi:type="dcterms:W3CDTF">2007-07-31T17:41:49Z</dcterms:created>
  <dcterms:modified xsi:type="dcterms:W3CDTF">2016-06-06T22:13:38Z</dcterms:modified>
  <cp:category/>
  <cp:version/>
  <cp:contentType/>
  <cp:contentStatus/>
</cp:coreProperties>
</file>