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<sst xmlns="http://schemas.openxmlformats.org/spreadsheetml/2006/main" count="805" uniqueCount="400">
  <si>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</si>
  <si>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</si>
  <si>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</si>
  <si>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</si>
  <si>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</si>
  <si>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</si>
  <si>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</si>
  <si>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</si>
  <si>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</si>
  <si>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</si>
  <si>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</si>
  <si>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</si>
  <si>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</si>
  <si>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</si>
  <si>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</si>
  <si>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</si>
  <si>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</si>
  <si>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</si>
  <si>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</si>
  <si>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</si>
  <si>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</si>
  <si>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</si>
  <si>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</si>
  <si>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</si>
  <si>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</si>
  <si>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</si>
  <si>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</si>
  <si>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</si>
  <si>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</si>
  <si>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</si>
  <si>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</si>
  <si>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</si>
  <si>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</si>
  <si>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</si>
  <si>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</si>
  <si>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</si>
  <si>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</si>
  <si>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</si>
  <si>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</si>
  <si>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</si>
  <si>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</si>
  <si>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</si>
  <si>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</si>
  <si>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</si>
  <si>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</si>
  <si>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</si>
  <si>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</si>
  <si>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</si>
  <si>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</si>
  <si>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</si>
  <si>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</si>
  <si>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</si>
  <si>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</si>
  <si>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</si>
  <si>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</si>
  <si>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</si>
  <si>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</si>
  <si>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</si>
  <si>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</si>
  <si>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</si>
  <si>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</si>
  <si>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</si>
  <si>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</si>
  <si>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</si>
  <si>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</si>
  <si>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</si>
  <si>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</si>
  <si>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</si>
  <si>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</si>
  <si>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</si>
  <si>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</si>
  <si>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</si>
  <si>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</si>
  <si>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</si>
  <si>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</si>
  <si>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</si>
  <si>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</si>
  <si>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</si>
  <si>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</si>
  <si>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</si>
  <si>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</si>
  <si>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</si>
  <si>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</si>
  <si>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</si>
  <si>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</si>
  <si>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</si>
  <si>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</si>
  <si>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</si>
  <si>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</si>
  <si>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</si>
  <si>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</si>
  <si>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</si>
  <si>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</si>
  <si>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</si>
  <si>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</si>
  <si>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</si>
  <si>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</si>
  <si>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</si>
  <si>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</si>
  <si>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</si>
  <si>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</si>
  <si>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</si>
  <si>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</si>
  <si>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</si>
  <si>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</si>
  <si>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</si>
  <si>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</si>
  <si>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</si>
  <si>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</si>
  <si>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</si>
  <si>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</si>
  <si>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</si>
  <si>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</si>
  <si>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</si>
  <si>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</si>
  <si>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</si>
  <si>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</si>
  <si>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</si>
  <si>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</si>
  <si>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</si>
  <si>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</si>
  <si>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</si>
  <si>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</si>
  <si>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</si>
  <si>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</si>
  <si>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</si>
  <si>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</si>
  <si>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</si>
  <si>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</si>
  <si>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</si>
  <si>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</si>
  <si>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</si>
  <si>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</si>
  <si>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</si>
  <si>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</si>
  <si>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</si>
  <si>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</si>
  <si>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</si>
  <si>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</si>
  <si>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</si>
  <si>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</si>
  <si>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</si>
  <si>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</si>
  <si>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</si>
  <si>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</si>
  <si>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</si>
  <si>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</si>
  <si>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</si>
  <si>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</si>
  <si>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</si>
  <si>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</si>
  <si>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</si>
  <si>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</si>
  <si>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</si>
  <si>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</si>
  <si>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</si>
  <si>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</si>
  <si>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</si>
  <si>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</si>
  <si>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</si>
  <si>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</si>
  <si>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</si>
  <si>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</si>
  <si>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</si>
  <si>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</si>
  <si>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</si>
  <si>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</si>
  <si>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</si>
  <si>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</si>
  <si>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</si>
  <si>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</si>
  <si>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</si>
  <si>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</si>
  <si>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</si>
  <si>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</si>
  <si>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</si>
  <si>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</si>
  <si>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</si>
  <si>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</si>
  <si>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</si>
  <si>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</si>
  <si>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</si>
  <si>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</si>
  <si>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</si>
  <si>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</si>
  <si>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</si>
  <si>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</si>
  <si>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</si>
  <si>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</si>
  <si>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</si>
  <si>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</si>
  <si>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</si>
  <si>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</si>
  <si>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</si>
  <si>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</si>
  <si>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</si>
  <si>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</si>
  <si>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</si>
  <si>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</si>
  <si>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</si>
  <si>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</si>
  <si>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</si>
  <si>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</si>
  <si>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</si>
  <si>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</si>
  <si>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</si>
  <si>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</si>
  <si>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</si>
  <si>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</si>
  <si>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</si>
  <si>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</si>
  <si>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</si>
  <si>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</si>
  <si>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</si>
  <si>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</si>
  <si>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</si>
  <si>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</si>
  <si>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</si>
  <si>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</si>
  <si>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</si>
  <si>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</si>
  <si>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</si>
  <si>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</si>
  <si>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</si>
  <si>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</si>
  <si>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</si>
  <si>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</si>
  <si>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</si>
  <si>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</si>
  <si>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</si>
  <si>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</si>
  <si>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</si>
  <si>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</si>
  <si>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</si>
  <si>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</si>
  <si>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</si>
  <si>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</si>
  <si>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</si>
  <si>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</si>
  <si>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</si>
  <si>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</si>
  <si>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</si>
  <si>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</si>
  <si>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</si>
  <si>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</si>
  <si>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</si>
  <si>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</si>
  <si>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</si>
  <si>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</si>
  <si>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</si>
  <si>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</si>
  <si>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</si>
  <si>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</si>
  <si>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</si>
  <si>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</si>
  <si>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</si>
  <si>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</si>
  <si>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</si>
  <si>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</si>
  <si>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</si>
  <si>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</si>
  <si>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</si>
  <si>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</si>
  <si>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</si>
  <si>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</si>
  <si>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</si>
  <si>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</si>
  <si>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</si>
  <si>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</si>
  <si>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</si>
  <si>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</si>
  <si>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</si>
  <si>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</si>
  <si>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</si>
  <si>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</si>
  <si>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</si>
  <si>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</si>
  <si>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</si>
  <si>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</si>
  <si>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</si>
  <si>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</si>
  <si>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</si>
  <si>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</si>
  <si>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</si>
  <si>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</si>
  <si>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</si>
  <si>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</si>
  <si>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</si>
  <si>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</si>
  <si>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</si>
  <si>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</si>
  <si>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</si>
  <si>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</si>
  <si>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</si>
  <si>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</si>
  <si>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</si>
  <si>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</si>
  <si>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</si>
  <si>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</si>
  <si>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</si>
  <si>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</si>
  <si>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</si>
  <si>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</si>
  <si>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</si>
  <si>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</si>
  <si>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</si>
  <si>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</si>
  <si>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</si>
  <si>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</si>
  <si>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</si>
  <si>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</si>
  <si>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</si>
  <si>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</si>
  <si>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</si>
  <si>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</si>
  <si>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</si>
  <si>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</si>
  <si>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</si>
  <si>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</si>
  <si>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</si>
  <si>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</si>
  <si>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</si>
  <si>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</si>
  <si>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</si>
  <si>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</si>
  <si>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</si>
  <si>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</si>
  <si>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</si>
  <si>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</si>
  <si>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</si>
  <si>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</si>
  <si>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</si>
  <si>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</si>
  <si>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</si>
  <si>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</si>
  <si>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</si>
  <si>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</si>
  <si>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</si>
  <si>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</si>
  <si>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</si>
  <si>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</si>
  <si>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</si>
  <si>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</si>
  <si>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</si>
  <si>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</si>
  <si>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</si>
  <si>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</si>
  <si>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</si>
  <si>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</si>
  <si>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</si>
  <si>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</si>
  <si>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</si>
  <si>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</si>
  <si>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</si>
  <si>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</si>
  <si>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</si>
  <si>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</si>
  <si>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</si>
  <si>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</si>
  <si>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</si>
  <si>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</si>
  <si>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</si>
  <si>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</si>
  <si>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</si>
  <si>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</si>
  <si>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</si>
  <si>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</si>
  <si>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</si>
  <si>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</si>
  <si>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</si>
  <si>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</si>
  <si>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</si>
  <si>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</si>
  <si>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</si>
  <si>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</si>
  <si>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</si>
  <si>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</si>
  <si>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</si>
  <si>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</si>
  <si>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</si>
  <si>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</si>
  <si>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</si>
  <si>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</si>
  <si>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</si>
  <si>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</si>
  <si>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</si>
  <si>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</si>
  <si>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</si>
  <si>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</si>
  <si>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</si>
  <si>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</si>
  <si>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</si>
  <si>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</si>
  <si>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</si>
  <si>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</si>
  <si>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</si>
  <si>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</si>
  <si>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</si>
  <si>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 xml:space="preserve">              BALANCE INICIAL </t>
  </si>
  <si>
    <t xml:space="preserve">                                                                                                                                                                         AL 31 DE DICIEMBRE 2016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</si>
</sst>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6" xfId="55" applyFont="1" applyFill="1" applyBorder="1" applyAlignment="1" applyProtection="1">
      <alignment vertical="top"/>
      <protection/>
    </xf>
    <xf numFmtId="0" fontId="32" fillId="36" borderId="16" xfId="55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1" applyNumberFormat="1" applyFont="1" applyFill="1" applyBorder="1" applyAlignment="1" applyProtection="1">
      <alignment vertical="top"/>
      <protection locked="0"/>
    </xf>
    <xf numFmtId="190" fontId="32" fillId="33" borderId="16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6" xfId="55" applyFont="1" applyFill="1" applyBorder="1" applyAlignment="1" applyProtection="1">
      <alignment vertical="top"/>
      <protection/>
    </xf>
    <xf numFmtId="0" fontId="31" fillId="36" borderId="16" xfId="55" applyFont="1" applyFill="1" applyBorder="1" applyAlignment="1" applyProtection="1">
      <alignment horizontal="center" vertical="top"/>
      <protection/>
    </xf>
    <xf numFmtId="190" fontId="31" fillId="36" borderId="16" xfId="51" applyNumberFormat="1" applyFont="1" applyFill="1" applyBorder="1" applyAlignment="1" applyProtection="1">
      <alignment vertical="top"/>
      <protection hidden="1"/>
    </xf>
    <xf numFmtId="190" fontId="31" fillId="33" borderId="16" xfId="51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43" fontId="63" fillId="35" borderId="0" xfId="49" applyFont="1" applyFill="1" applyBorder="1" applyAlignment="1">
      <alignment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7" xfId="49" applyFont="1" applyFill="1" applyBorder="1" applyAlignment="1" applyProtection="1">
      <alignment/>
      <protection locked="0"/>
    </xf>
    <xf numFmtId="43" fontId="28" fillId="38" borderId="18" xfId="49" applyFont="1" applyFill="1" applyBorder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7" t="s">
        <v>396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 t="s">
        <v>399</v>
      </c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398</v>
      </c>
      <c r="G9" s="120">
        <v>11330100.25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1">
        <v>0</v>
      </c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1">
        <v>9885805.07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1">
        <f>22262023.39+19531851.23</f>
        <v>41793874.620000005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1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2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3">
        <f>SUM(G9:G14)</f>
        <v>63009779.940000005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4" t="s">
        <v>38</v>
      </c>
      <c r="B17" s="124" t="s">
        <v>32</v>
      </c>
      <c r="C17" s="124" t="s">
        <v>1</v>
      </c>
      <c r="D17" s="124" t="s">
        <v>33</v>
      </c>
      <c r="E17" s="124" t="s">
        <v>4</v>
      </c>
      <c r="F17" s="125" t="s">
        <v>36</v>
      </c>
      <c r="G17" s="131" t="s">
        <v>34</v>
      </c>
      <c r="H17" s="131" t="s">
        <v>19</v>
      </c>
      <c r="I17" s="131" t="s">
        <v>18</v>
      </c>
      <c r="J17" s="129" t="s">
        <v>288</v>
      </c>
      <c r="K17" s="129" t="s">
        <v>3</v>
      </c>
    </row>
    <row r="18" spans="1:11" ht="44.25" customHeight="1">
      <c r="A18" s="124"/>
      <c r="B18" s="124"/>
      <c r="C18" s="124"/>
      <c r="D18" s="124"/>
      <c r="E18" s="124"/>
      <c r="F18" s="126"/>
      <c r="G18" s="131"/>
      <c r="H18" s="131"/>
      <c r="I18" s="131"/>
      <c r="J18" s="130"/>
      <c r="K18" s="130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41793874.620000005</v>
      </c>
      <c r="H19" s="61">
        <f>+H20+H88+H219+H338+H396+H403+H486</f>
        <v>12699073.44</v>
      </c>
      <c r="I19" s="61">
        <f>+I20+I88+I219+I338+I396+I403+I486</f>
        <v>0</v>
      </c>
      <c r="J19" s="61">
        <f>+J20+J88+J219+J338+J396+J403+J486</f>
        <v>54492948.06</v>
      </c>
      <c r="K19" s="90">
        <f>+K20+K88+K219+K338+K396+K403+K486</f>
        <v>100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41793874.620000005</v>
      </c>
      <c r="H20" s="70">
        <f>+H21+H48+H64+H71+H79</f>
        <v>10466447.75</v>
      </c>
      <c r="I20" s="70">
        <f>+I21+I48+I64+I71+I79</f>
        <v>0</v>
      </c>
      <c r="J20" s="70">
        <f>+J21+J48+J64+J71+J79</f>
        <v>52260322.370000005</v>
      </c>
      <c r="K20" s="91">
        <f>+K21+K48+K64+K71+K79</f>
        <v>95.90290896440078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38836329.42</v>
      </c>
      <c r="H21" s="63">
        <f>+H22+H29+H37+H39+H41+H46</f>
        <v>10041893.25</v>
      </c>
      <c r="I21" s="63">
        <f>+I22+I29+I37+I39+I41+I46</f>
        <v>0</v>
      </c>
      <c r="J21" s="63">
        <f>+J22+J29+J37+J39+J41+J46</f>
        <v>48878222.67</v>
      </c>
      <c r="K21" s="92">
        <f>+K22+K29+K37+K39+K41+K46</f>
        <v>89.69641836257813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8789186.08</v>
      </c>
      <c r="H22" s="57">
        <f>SUM(H23:H28)</f>
        <v>483219.14</v>
      </c>
      <c r="I22" s="57">
        <f>SUM(I23:I28)</f>
        <v>0</v>
      </c>
      <c r="J22" s="57">
        <f>SUM(J23:J28)</f>
        <v>9272405.219999999</v>
      </c>
      <c r="K22" s="93">
        <f>SUM(K23:K28)</f>
        <v>17.015789290369323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1360111.67</v>
      </c>
      <c r="H23" s="36">
        <v>265929.25</v>
      </c>
      <c r="I23" s="36"/>
      <c r="J23" s="36">
        <f aca="true" t="shared" si="0" ref="J23:J28">SUBTOTAL(9,G23:I23)</f>
        <v>1626040.92</v>
      </c>
      <c r="K23" s="83">
        <f aca="true" t="shared" si="1" ref="K23:K28">_xlfn.IFERROR(J23/$J$19*100,"0.00")</f>
        <v>2.9839474241871287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7429074.41</v>
      </c>
      <c r="H24" s="36">
        <v>181289.89</v>
      </c>
      <c r="I24" s="36"/>
      <c r="J24" s="36">
        <f t="shared" si="0"/>
        <v>7610364.3</v>
      </c>
      <c r="K24" s="83">
        <f t="shared" si="1"/>
        <v>13.965778272117948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3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36000</v>
      </c>
      <c r="I27" s="36"/>
      <c r="J27" s="36">
        <f t="shared" si="0"/>
        <v>36000</v>
      </c>
      <c r="K27" s="83">
        <f t="shared" si="1"/>
        <v>0.06606359406424817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3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10515292.11</v>
      </c>
      <c r="H29" s="57">
        <f>SUM(H30:H36)</f>
        <v>9498674.11</v>
      </c>
      <c r="I29" s="57">
        <f>SUM(I30:I36)</f>
        <v>0</v>
      </c>
      <c r="J29" s="57">
        <f>SUM(J30:J36)</f>
        <v>20013966.22</v>
      </c>
      <c r="K29" s="93">
        <f>SUM(K30:K36)</f>
        <v>36.72762611037932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10515292.11</v>
      </c>
      <c r="H30" s="36">
        <v>6592412.35</v>
      </c>
      <c r="I30" s="36"/>
      <c r="J30" s="36">
        <f aca="true" t="shared" si="2" ref="J30:J36">SUBTOTAL(9,G30:I30)</f>
        <v>17107704.46</v>
      </c>
      <c r="K30" s="83">
        <f aca="true" t="shared" si="3" ref="K30:K36">_xlfn.IFERROR(J30/$J$19*100,"0.00")</f>
        <v>31.39434563379356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3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3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3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2906261.76</v>
      </c>
      <c r="I34" s="36"/>
      <c r="J34" s="36">
        <f t="shared" si="2"/>
        <v>2906261.76</v>
      </c>
      <c r="K34" s="83">
        <f t="shared" si="3"/>
        <v>5.333280476585762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3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3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19531851.23</v>
      </c>
      <c r="H39" s="57">
        <f>H40</f>
        <v>0</v>
      </c>
      <c r="I39" s="57">
        <f>I40</f>
        <v>0</v>
      </c>
      <c r="J39" s="57">
        <f>J40</f>
        <v>19531851.23</v>
      </c>
      <c r="K39" s="93">
        <f>K40</f>
        <v>35.842896971722396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>
        <v>19531851.23</v>
      </c>
      <c r="H40" s="36"/>
      <c r="I40" s="36"/>
      <c r="J40" s="36">
        <f>SUBTOTAL(9,G40:I40)</f>
        <v>19531851.23</v>
      </c>
      <c r="K40" s="83">
        <f>_xlfn.IFERROR(J40/$J$19*100,"0.00")</f>
        <v>35.842896971722396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47794.19</v>
      </c>
      <c r="I41" s="57">
        <f>SUM(I42:I45)</f>
        <v>0</v>
      </c>
      <c r="J41" s="57">
        <f>SUM(J42:J45)</f>
        <v>47794.19</v>
      </c>
      <c r="K41" s="93">
        <f>SUM(K42:K45)</f>
        <v>0.0877071101885986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>
        <v>47794.19</v>
      </c>
      <c r="I42" s="36"/>
      <c r="J42" s="36">
        <f>SUBTOTAL(9,G42:I42)</f>
        <v>47794.19</v>
      </c>
      <c r="K42" s="83">
        <f>_xlfn.IFERROR(J42/$J$19*100,"0.00")</f>
        <v>0.0877071101885986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3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12205.81</v>
      </c>
      <c r="I46" s="57">
        <f>I47</f>
        <v>0</v>
      </c>
      <c r="J46" s="57">
        <f>J47</f>
        <v>12205.81</v>
      </c>
      <c r="K46" s="93">
        <f>K47</f>
        <v>0.022398879918481693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12205.81</v>
      </c>
      <c r="I47" s="36"/>
      <c r="J47" s="36">
        <f>SUBTOTAL(9,G47:I47)</f>
        <v>12205.81</v>
      </c>
      <c r="K47" s="83">
        <f>_xlfn.IFERROR(J47/$J$19*100,"0.00")</f>
        <v>0.022398879918481693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424554.5</v>
      </c>
      <c r="I48" s="63">
        <f>+I49+I51+I62</f>
        <v>0</v>
      </c>
      <c r="J48" s="63">
        <f>+J49+J51+J62</f>
        <v>424554.5</v>
      </c>
      <c r="K48" s="92">
        <f>+K49+K51+K62</f>
        <v>0.7790998929486069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424554.5</v>
      </c>
      <c r="I51" s="57">
        <f>SUM(I52:I61)</f>
        <v>0</v>
      </c>
      <c r="J51" s="57">
        <f>SUM(J52:J61)</f>
        <v>424554.5</v>
      </c>
      <c r="K51" s="93">
        <f>SUM(K52:K61)</f>
        <v>0.7790998929486069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3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3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3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3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424554.5</v>
      </c>
      <c r="I56" s="36"/>
      <c r="J56" s="36">
        <f t="shared" si="4"/>
        <v>424554.5</v>
      </c>
      <c r="K56" s="83">
        <f t="shared" si="5"/>
        <v>0.7790998929486069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3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3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/>
      <c r="I59" s="36"/>
      <c r="J59" s="36">
        <f t="shared" si="4"/>
        <v>0</v>
      </c>
      <c r="K59" s="83">
        <f t="shared" si="5"/>
        <v>0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3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3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2957545.2</v>
      </c>
      <c r="H79" s="63">
        <f>H80+H82+H84+H86</f>
        <v>0</v>
      </c>
      <c r="I79" s="63">
        <f>I80+I82+I84+I86</f>
        <v>0</v>
      </c>
      <c r="J79" s="63">
        <f>J80+J82+J84+J86</f>
        <v>2957545.2</v>
      </c>
      <c r="K79" s="92">
        <f>K80+K82+K84+K86</f>
        <v>5.4273907088740465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1368687.72</v>
      </c>
      <c r="H80" s="57">
        <f>H81</f>
        <v>0</v>
      </c>
      <c r="I80" s="57">
        <f>I81</f>
        <v>0</v>
      </c>
      <c r="J80" s="57">
        <f>J81</f>
        <v>1368687.72</v>
      </c>
      <c r="K80" s="93">
        <f>K81</f>
        <v>2.511678609300038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1368687.72</v>
      </c>
      <c r="H81" s="36"/>
      <c r="I81" s="36"/>
      <c r="J81" s="36">
        <f>SUBTOTAL(9,G81:I81)</f>
        <v>1368687.72</v>
      </c>
      <c r="K81" s="83">
        <f>_xlfn.IFERROR(J81/$J$19*100,"0.00")</f>
        <v>2.511678609300038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1370618.11</v>
      </c>
      <c r="H82" s="57">
        <f>H83</f>
        <v>0</v>
      </c>
      <c r="I82" s="57">
        <f>I83</f>
        <v>0</v>
      </c>
      <c r="J82" s="57">
        <f>J83</f>
        <v>1370618.11</v>
      </c>
      <c r="K82" s="93">
        <f>K83</f>
        <v>2.5152210676707516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1370618.11</v>
      </c>
      <c r="H83" s="36"/>
      <c r="I83" s="36"/>
      <c r="J83" s="36">
        <f>SUBTOTAL(9,G83:I83)</f>
        <v>1370618.11</v>
      </c>
      <c r="K83" s="83">
        <f>_xlfn.IFERROR(J83/$J$19*100,"0.00")</f>
        <v>2.5152210676707516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218239.37</v>
      </c>
      <c r="H84" s="57">
        <f>H85</f>
        <v>0</v>
      </c>
      <c r="I84" s="57">
        <f>I85</f>
        <v>0</v>
      </c>
      <c r="J84" s="57">
        <f>J85</f>
        <v>218239.37</v>
      </c>
      <c r="K84" s="93">
        <f>K85</f>
        <v>0.40049103190325724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218239.37</v>
      </c>
      <c r="H85" s="36"/>
      <c r="I85" s="36"/>
      <c r="J85" s="36">
        <f>SUBTOTAL(9,G85:I85)</f>
        <v>218239.37</v>
      </c>
      <c r="K85" s="83">
        <f>_xlfn.IFERROR(J85/$J$19*100,"0.00")</f>
        <v>0.40049103190325724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587371.37</v>
      </c>
      <c r="I88" s="70">
        <f>+I89+I107+I112+I117+I126+I147+I166+I184</f>
        <v>0</v>
      </c>
      <c r="J88" s="70">
        <f>+J89+J107+J112+J117+J126+J147+J166+J184</f>
        <v>587371.37</v>
      </c>
      <c r="K88" s="91">
        <f>+K89+K107+K112+K117+K126+K147+K166+K184</f>
        <v>1.0778851042400366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440495.27999999997</v>
      </c>
      <c r="I89" s="63">
        <f>+I90+I92+I94+I96+I98+I100+I103+I105</f>
        <v>0</v>
      </c>
      <c r="J89" s="63">
        <f>+J90+J92+J94+J96+J98+J100+J103+J105</f>
        <v>440495.27999999997</v>
      </c>
      <c r="K89" s="92">
        <f>+K90+K92+K94+K96+K98+K100+K103+K105</f>
        <v>0.8083528156982593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191022.52</v>
      </c>
      <c r="I94" s="57">
        <f>I95</f>
        <v>0</v>
      </c>
      <c r="J94" s="57">
        <f>J95</f>
        <v>191022.52</v>
      </c>
      <c r="K94" s="93">
        <f>K95</f>
        <v>0.35054539495582576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191022.52</v>
      </c>
      <c r="I95" s="36"/>
      <c r="J95" s="36">
        <f>SUBTOTAL(9,G95:I95)</f>
        <v>191022.52</v>
      </c>
      <c r="K95" s="83">
        <f>_xlfn.IFERROR(J95/$J$19*100,"0.00")</f>
        <v>0.35054539495582576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116472.76</v>
      </c>
      <c r="I98" s="57">
        <f>I99</f>
        <v>0</v>
      </c>
      <c r="J98" s="57">
        <f>J99</f>
        <v>116472.76</v>
      </c>
      <c r="K98" s="93">
        <f>K99</f>
        <v>0.2137391426717389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116472.76</v>
      </c>
      <c r="I99" s="36"/>
      <c r="J99" s="36">
        <f>SUBTOTAL(9,G99:I99)</f>
        <v>116472.76</v>
      </c>
      <c r="K99" s="83">
        <f>_xlfn.IFERROR(J99/$J$19*100,"0.00")</f>
        <v>0.2137391426717389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133000</v>
      </c>
      <c r="I105" s="57">
        <f>I106</f>
        <v>0</v>
      </c>
      <c r="J105" s="57">
        <f>J106</f>
        <v>133000</v>
      </c>
      <c r="K105" s="93">
        <f>K106</f>
        <v>0.24406827807069462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133000</v>
      </c>
      <c r="I106" s="36"/>
      <c r="J106" s="36">
        <f>SUBTOTAL(9,G106:I106)</f>
        <v>133000</v>
      </c>
      <c r="K106" s="83">
        <f>_xlfn.IFERROR(J106/$J$19*100,"0.00")</f>
        <v>0.24406827807069462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23110</v>
      </c>
      <c r="I117" s="63">
        <f>+I118+I120+I122+I124</f>
        <v>0</v>
      </c>
      <c r="J117" s="63">
        <f>+J118+J120+J122+J124</f>
        <v>23110</v>
      </c>
      <c r="K117" s="92">
        <f>+K118+K120+K122+K124</f>
        <v>0.04240915718957709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23110</v>
      </c>
      <c r="I120" s="57">
        <f>I121</f>
        <v>0</v>
      </c>
      <c r="J120" s="57">
        <f>J121</f>
        <v>23110</v>
      </c>
      <c r="K120" s="93">
        <f>K121</f>
        <v>0.04240915718957709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23110</v>
      </c>
      <c r="I121" s="36"/>
      <c r="J121" s="36">
        <f>SUBTOTAL(9,G121:I121)</f>
        <v>23110</v>
      </c>
      <c r="K121" s="83">
        <f>_xlfn.IFERROR(J121/$J$19*100,"0.00")</f>
        <v>0.04240915718957709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47009.69</v>
      </c>
      <c r="I147" s="63">
        <f>+I148+I150+I152+I154+I156+I158+I160+I162+I164</f>
        <v>0</v>
      </c>
      <c r="J147" s="63">
        <f>+J148+J150+J152+J154+J156+J158+J160+J162+J164</f>
        <v>47009.69</v>
      </c>
      <c r="K147" s="92">
        <f>+K148+K150+K152+K154+K156+K158+K160+K162+K164</f>
        <v>0.08626747436794852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47009.69</v>
      </c>
      <c r="I150" s="57">
        <f>I151</f>
        <v>0</v>
      </c>
      <c r="J150" s="57">
        <f>J151</f>
        <v>47009.69</v>
      </c>
      <c r="K150" s="93">
        <f>K151</f>
        <v>0.08626747436794852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>
        <v>47009.69</v>
      </c>
      <c r="I151" s="36"/>
      <c r="J151" s="36">
        <f>SUBTOTAL(9,G151:I151)</f>
        <v>47009.69</v>
      </c>
      <c r="K151" s="83">
        <f>_xlfn.IFERROR(J151/$J$19*100,"0.00")</f>
        <v>0.08626747436794852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7836.4</v>
      </c>
      <c r="I166" s="63">
        <f>+I167+I175+I182</f>
        <v>0</v>
      </c>
      <c r="J166" s="63">
        <f>+J167+J175+J182</f>
        <v>7836.4</v>
      </c>
      <c r="K166" s="92">
        <f>+K167+K175+K182</f>
        <v>0.014380576347918731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3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3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3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3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3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3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3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3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7836.4</v>
      </c>
      <c r="I175" s="57">
        <f>SUM(I176:I181)</f>
        <v>0</v>
      </c>
      <c r="J175" s="57">
        <f>SUM(J176:J181)</f>
        <v>7836.4</v>
      </c>
      <c r="K175" s="93">
        <f>SUM(K176:K181)</f>
        <v>0.014380576347918731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3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83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3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3">
        <f t="shared" si="9"/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8"/>
        <v>0</v>
      </c>
      <c r="K180" s="89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7836.4</v>
      </c>
      <c r="I181" s="36"/>
      <c r="J181" s="36">
        <f t="shared" si="8"/>
        <v>7836.4</v>
      </c>
      <c r="K181" s="83">
        <f t="shared" si="9"/>
        <v>0.014380576347918731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68920</v>
      </c>
      <c r="I184" s="63">
        <f>+I185+I187+I189+I191+I193+I197+I202+I209+I213</f>
        <v>0</v>
      </c>
      <c r="J184" s="63">
        <f>+J185+J187+J189+J191+J193+J197+J202+J209+J213</f>
        <v>68920</v>
      </c>
      <c r="K184" s="92">
        <f>+K185+K187+K189+K191+K193+K197+K202+K209+K213</f>
        <v>0.12647508063633287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3000</v>
      </c>
      <c r="I191" s="57">
        <f>I192</f>
        <v>0</v>
      </c>
      <c r="J191" s="57">
        <f>J192</f>
        <v>3000</v>
      </c>
      <c r="K191" s="93">
        <f>K192</f>
        <v>0.005505299505354014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3000</v>
      </c>
      <c r="I192" s="36"/>
      <c r="J192" s="36">
        <f>SUBTOTAL(9,G192:I192)</f>
        <v>3000</v>
      </c>
      <c r="K192" s="83">
        <f>_xlfn.IFERROR(J192/$J$19*100,"0.00")</f>
        <v>0.005505299505354014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370</v>
      </c>
      <c r="I193" s="57">
        <f>SUM(I194:I196)</f>
        <v>0</v>
      </c>
      <c r="J193" s="57">
        <f>SUM(J194:J196)</f>
        <v>370</v>
      </c>
      <c r="K193" s="93">
        <f>SUM(K194:K196)</f>
        <v>0.0006789869389936617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>
        <v>370</v>
      </c>
      <c r="I195" s="36"/>
      <c r="J195" s="36">
        <f>SUBTOTAL(9,G195:I195)</f>
        <v>370</v>
      </c>
      <c r="K195" s="83">
        <f>_xlfn.IFERROR(J195/$J$19*100,"0.00")</f>
        <v>0.0006789869389936617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0</v>
      </c>
      <c r="I197" s="57">
        <f>SUM(I198:I201)</f>
        <v>0</v>
      </c>
      <c r="J197" s="57">
        <f>SUM(J198:J201)</f>
        <v>0</v>
      </c>
      <c r="K197" s="93">
        <f>SUM(K198:K201)</f>
        <v>0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/>
      <c r="I199" s="36"/>
      <c r="J199" s="36">
        <f>SUBTOTAL(9,G199:I199)</f>
        <v>0</v>
      </c>
      <c r="K199" s="83">
        <f>_xlfn.IFERROR(J199/$J$19*100,"0.00")</f>
        <v>0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65550</v>
      </c>
      <c r="I202" s="57">
        <f>SUM(I203:I208)</f>
        <v>0</v>
      </c>
      <c r="J202" s="57">
        <f>SUM(J203:J208)</f>
        <v>65550</v>
      </c>
      <c r="K202" s="93">
        <f>SUM(K203:K208)</f>
        <v>0.1202907941919852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3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3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3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65550</v>
      </c>
      <c r="I206" s="36"/>
      <c r="J206" s="36">
        <f t="shared" si="10"/>
        <v>65550</v>
      </c>
      <c r="K206" s="83">
        <f t="shared" si="11"/>
        <v>0.1202907941919852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3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/>
      <c r="I208" s="36"/>
      <c r="J208" s="36">
        <f t="shared" si="10"/>
        <v>0</v>
      </c>
      <c r="K208" s="83">
        <f t="shared" si="11"/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1620254.32</v>
      </c>
      <c r="I219" s="70">
        <f>+I220+I232+I241+I254+I259+I270+I298+I314+I319</f>
        <v>0</v>
      </c>
      <c r="J219" s="70">
        <f>+J220+J232+J241+J254+J259+J270+J298+J314+J319</f>
        <v>1620254.32</v>
      </c>
      <c r="K219" s="91">
        <f>+K220+K232+K241+K254+K259+K270+K298+K314+K319</f>
        <v>2.973328435481235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202335.21</v>
      </c>
      <c r="I220" s="63">
        <f>+I221+I224+I226+I230</f>
        <v>0</v>
      </c>
      <c r="J220" s="63">
        <f>+J221+J224+J226+J230</f>
        <v>202335.21</v>
      </c>
      <c r="K220" s="92">
        <f>+K221+K224+K226+K230</f>
        <v>0.37130531050956683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200215.21</v>
      </c>
      <c r="I221" s="57">
        <f>SUM(I222:I222)</f>
        <v>0</v>
      </c>
      <c r="J221" s="57">
        <f>SUM(J222:J222)</f>
        <v>200215.21</v>
      </c>
      <c r="K221" s="93">
        <f>SUM(K222:K222)</f>
        <v>0.36741489885911666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200215.21</v>
      </c>
      <c r="I222" s="36"/>
      <c r="J222" s="36">
        <f>SUBTOTAL(9,G222:I222)</f>
        <v>200215.21</v>
      </c>
      <c r="K222" s="83">
        <f>_xlfn.IFERROR(J222/$J$19*100,"0.00")</f>
        <v>0.36741489885911666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2120</v>
      </c>
      <c r="I230" s="52">
        <f>+I231</f>
        <v>0</v>
      </c>
      <c r="J230" s="52">
        <f>+J231</f>
        <v>2120</v>
      </c>
      <c r="K230" s="94">
        <f>+K231</f>
        <v>0.00389041165045017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2120</v>
      </c>
      <c r="I231" s="47"/>
      <c r="J231" s="36">
        <f>SUBTOTAL(9,G231:I231)</f>
        <v>2120</v>
      </c>
      <c r="K231" s="83">
        <f>_xlfn.IFERROR(J231/$J$19*100,"0.00")</f>
        <v>0.00389041165045017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4510</v>
      </c>
      <c r="I232" s="63">
        <f>+I233+I235+I237+I239</f>
        <v>0</v>
      </c>
      <c r="J232" s="63">
        <f>+J233+J235+J237+J239</f>
        <v>4510</v>
      </c>
      <c r="K232" s="92">
        <f>+K233+K235+K237+K239</f>
        <v>0.008276300256382202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4510</v>
      </c>
      <c r="I235" s="52">
        <f>+I236</f>
        <v>0</v>
      </c>
      <c r="J235" s="52">
        <f>+J236</f>
        <v>4510</v>
      </c>
      <c r="K235" s="94">
        <f>+K236</f>
        <v>0.008276300256382202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4510</v>
      </c>
      <c r="I236" s="47"/>
      <c r="J236" s="36">
        <f>SUBTOTAL(9,G236:I236)</f>
        <v>4510</v>
      </c>
      <c r="K236" s="83">
        <f>_xlfn.IFERROR(J236/$J$19*100,"0.00")</f>
        <v>0.008276300256382202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79842.4</v>
      </c>
      <c r="I241" s="63">
        <f>+I242+I244+I246+I248+I250+I252</f>
        <v>0</v>
      </c>
      <c r="J241" s="63">
        <f>+J242+J244+J246+J248+J250+J252</f>
        <v>79842.4</v>
      </c>
      <c r="K241" s="92">
        <f>+K242+K244+K246+K248+K250+K252</f>
        <v>0.14651877507542577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79842.4</v>
      </c>
      <c r="I244" s="52">
        <f>+I245</f>
        <v>0</v>
      </c>
      <c r="J244" s="52">
        <f>+J245</f>
        <v>79842.4</v>
      </c>
      <c r="K244" s="94">
        <f>+K245</f>
        <v>0.14651877507542577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79842.4</v>
      </c>
      <c r="I245" s="36"/>
      <c r="J245" s="36">
        <f>SUBTOTAL(9,G245:I245)</f>
        <v>79842.4</v>
      </c>
      <c r="K245" s="83">
        <f>_xlfn.IFERROR(J245/$J$19*100,"0.00")</f>
        <v>0.14651877507542577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119030.25</v>
      </c>
      <c r="I254" s="63">
        <f>+I255+I257</f>
        <v>0</v>
      </c>
      <c r="J254" s="63">
        <f>+J255+J257</f>
        <v>119030.25</v>
      </c>
      <c r="K254" s="92">
        <f>+K255+K257</f>
        <v>0.2184323921490549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119030.25</v>
      </c>
      <c r="I255" s="52">
        <f>+I256</f>
        <v>0</v>
      </c>
      <c r="J255" s="52">
        <f>+J256</f>
        <v>119030.25</v>
      </c>
      <c r="K255" s="94">
        <f>+K256</f>
        <v>0.2184323921490549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119030.25</v>
      </c>
      <c r="I256" s="36"/>
      <c r="J256" s="36">
        <f>SUBTOTAL(9,G256:I256)</f>
        <v>119030.25</v>
      </c>
      <c r="K256" s="83">
        <f>_xlfn.IFERROR(J256/$J$19*100,"0.00")</f>
        <v>0.2184323921490549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12448.97</v>
      </c>
      <c r="I259" s="63">
        <f>+I260+I262+I264+I266+I268</f>
        <v>0</v>
      </c>
      <c r="J259" s="63">
        <f>+J260+J262+J264+J266+J268</f>
        <v>12448.97</v>
      </c>
      <c r="K259" s="92">
        <f>+K260+K262+K264+K266+K268</f>
        <v>0.022845102794388988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12448.97</v>
      </c>
      <c r="I268" s="52">
        <f>+I269</f>
        <v>0</v>
      </c>
      <c r="J268" s="52">
        <f>+J269</f>
        <v>12448.97</v>
      </c>
      <c r="K268" s="94">
        <f>+K269</f>
        <v>0.022845102794388988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12448.97</v>
      </c>
      <c r="I269" s="36"/>
      <c r="J269" s="36">
        <f>SUBTOTAL(9,G269:I269)</f>
        <v>12448.97</v>
      </c>
      <c r="K269" s="83">
        <f>_xlfn.IFERROR(J269/$J$19*100,"0.00")</f>
        <v>0.022845102794388988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2601.53</v>
      </c>
      <c r="I270" s="63">
        <f>+I271+I277+I281+I288+I296</f>
        <v>0</v>
      </c>
      <c r="J270" s="63">
        <f>+J271+J277+J281+J288+J296</f>
        <v>2601.53</v>
      </c>
      <c r="K270" s="63">
        <f>+K271+K277+K281+K288+K296</f>
        <v>0.004774067274054543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1395.25</v>
      </c>
      <c r="I271" s="52">
        <f>+I272+I273+I274+I275</f>
        <v>0</v>
      </c>
      <c r="J271" s="52">
        <f>+J272+J273+J274+J275</f>
        <v>1395.25</v>
      </c>
      <c r="K271" s="94">
        <f>+K272+K273+K274+K275</f>
        <v>0.0025604230449483957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1395.25</v>
      </c>
      <c r="I272" s="36"/>
      <c r="J272" s="36">
        <f>SUBTOTAL(9,G272:I272)</f>
        <v>1395.25</v>
      </c>
      <c r="K272" s="83">
        <f>_xlfn.IFERROR(J272/$J$19*100,"0.00")</f>
        <v>0.0025604230449483957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992</v>
      </c>
      <c r="I277" s="52">
        <f>+I278+I279+I280</f>
        <v>0</v>
      </c>
      <c r="J277" s="52">
        <f>+J278+J279+J280</f>
        <v>992</v>
      </c>
      <c r="K277" s="94">
        <f>+K278+K279+K280</f>
        <v>0.0018204190364370606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992</v>
      </c>
      <c r="I278" s="36"/>
      <c r="J278" s="36">
        <f>SUBTOTAL(9,G278:I278)</f>
        <v>992</v>
      </c>
      <c r="K278" s="83">
        <f>_xlfn.IFERROR(J278/$J$19*100,"0.00")</f>
        <v>0.0018204190364370606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214.28</v>
      </c>
      <c r="I281" s="52">
        <f>+I282+I283+I284+I285+I286+I287</f>
        <v>0</v>
      </c>
      <c r="J281" s="52">
        <f>+J282+J283+J284+J285+J286+J287</f>
        <v>214.28</v>
      </c>
      <c r="K281" s="94">
        <f>+K282+K283+K284+K285+K286+K287</f>
        <v>0.000393225192669086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3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3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214.28</v>
      </c>
      <c r="I284" s="36"/>
      <c r="J284" s="36">
        <f t="shared" si="12"/>
        <v>214.28</v>
      </c>
      <c r="K284" s="83">
        <f t="shared" si="13"/>
        <v>0.000393225192669086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3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3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3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4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3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3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3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3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3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3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3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665505.7</v>
      </c>
      <c r="I298" s="63">
        <f>+I299+I307</f>
        <v>0</v>
      </c>
      <c r="J298" s="63">
        <f>+J299+J307</f>
        <v>665505.7</v>
      </c>
      <c r="K298" s="92">
        <f>+K299+K307</f>
        <v>1.2212694003400923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665505.7</v>
      </c>
      <c r="I299" s="52">
        <f>+I300+I301+I302+I303+I304+I305+I306</f>
        <v>0</v>
      </c>
      <c r="J299" s="52">
        <f>+J300+J301+J302+J303+J304+J305+J306</f>
        <v>665505.7</v>
      </c>
      <c r="K299" s="94">
        <f>+K300+K301+K302+K303+K304+K305+K306</f>
        <v>1.2212694003400923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265720.7</v>
      </c>
      <c r="I300" s="36"/>
      <c r="J300" s="36">
        <f aca="true" t="shared" si="16" ref="J300:J306">SUBTOTAL(9,G300:I300)</f>
        <v>265720.7</v>
      </c>
      <c r="K300" s="83">
        <f aca="true" t="shared" si="17" ref="K300:K306">_xlfn.IFERROR(J300/$J$19*100,"0.00")</f>
        <v>0.48762401275744083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399785</v>
      </c>
      <c r="I301" s="36"/>
      <c r="J301" s="36">
        <f t="shared" si="16"/>
        <v>399785</v>
      </c>
      <c r="K301" s="83">
        <f t="shared" si="17"/>
        <v>0.7336453875826515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3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/>
      <c r="I303" s="36"/>
      <c r="J303" s="36">
        <f t="shared" si="16"/>
        <v>0</v>
      </c>
      <c r="K303" s="83">
        <f t="shared" si="17"/>
        <v>0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3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3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3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3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3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3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3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3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/>
      <c r="I313" s="47"/>
      <c r="J313" s="36">
        <f t="shared" si="18"/>
        <v>0</v>
      </c>
      <c r="K313" s="83">
        <f t="shared" si="19"/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533980.26</v>
      </c>
      <c r="I319" s="63">
        <f>+I320+I322+I324+I326+I328+I330+I332+I334+I336</f>
        <v>0</v>
      </c>
      <c r="J319" s="63">
        <f>+J320+J322+J324+J326+J328+J330+J332+J334+J336</f>
        <v>533980.26</v>
      </c>
      <c r="K319" s="92">
        <f>+K320+K322+K324+K326+K328+K330+K332+K334+K336</f>
        <v>0.9799070870822694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299451.01</v>
      </c>
      <c r="I320" s="52">
        <f>+I321</f>
        <v>0</v>
      </c>
      <c r="J320" s="52">
        <f>+J321</f>
        <v>299451.01</v>
      </c>
      <c r="K320" s="94">
        <f>+K321</f>
        <v>0.54952249907692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299451.01</v>
      </c>
      <c r="I321" s="36"/>
      <c r="J321" s="36">
        <f>SUBTOTAL(9,G321:I321)</f>
        <v>299451.01</v>
      </c>
      <c r="K321" s="83">
        <f>_xlfn.IFERROR(J321/$J$19*100,"0.00")</f>
        <v>0.54952249907692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191973.06</v>
      </c>
      <c r="I322" s="52">
        <f>+I323</f>
        <v>0</v>
      </c>
      <c r="J322" s="52">
        <f>+J323</f>
        <v>191973.06</v>
      </c>
      <c r="K322" s="94">
        <f>+K323</f>
        <v>0.35228973075309883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191973.06</v>
      </c>
      <c r="I323" s="36"/>
      <c r="J323" s="36">
        <f>SUBTOTAL(9,G323:I323)</f>
        <v>191973.06</v>
      </c>
      <c r="K323" s="83">
        <f>_xlfn.IFERROR(J323/$J$19*100,"0.00")</f>
        <v>0.35228973075309883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6309.7</v>
      </c>
      <c r="I324" s="52">
        <f>+I325</f>
        <v>0</v>
      </c>
      <c r="J324" s="52">
        <f>+J325</f>
        <v>6309.7</v>
      </c>
      <c r="K324" s="94">
        <f>+K325</f>
        <v>0.011578929429644074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6309.7</v>
      </c>
      <c r="I325" s="36"/>
      <c r="J325" s="36">
        <f>SUBTOTAL(9,G325:I325)</f>
        <v>6309.7</v>
      </c>
      <c r="K325" s="83">
        <f>_xlfn.IFERROR(J325/$J$19*100,"0.00")</f>
        <v>0.011578929429644074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36246.49</v>
      </c>
      <c r="I330" s="52">
        <f>+I331</f>
        <v>0</v>
      </c>
      <c r="J330" s="52">
        <f>+J331</f>
        <v>36246.49</v>
      </c>
      <c r="K330" s="94">
        <f>+K331</f>
        <v>0.0665159278226064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36246.49</v>
      </c>
      <c r="I331" s="36"/>
      <c r="J331" s="36">
        <f>SUBTOTAL(9,G331:I331)</f>
        <v>36246.49</v>
      </c>
      <c r="K331" s="83">
        <f>_xlfn.IFERROR(J331/$J$19*100,"0.00")</f>
        <v>0.0665159278226064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332</v>
      </c>
      <c r="G338" s="70">
        <f>+G339+G355+G366+G371+G380+G387</f>
        <v>0</v>
      </c>
      <c r="H338" s="70">
        <f>+H339+H355+H366+H371+H380+H387</f>
        <v>25000</v>
      </c>
      <c r="I338" s="70">
        <f>+I339+I355+I366+I371+I380+I387</f>
        <v>0</v>
      </c>
      <c r="J338" s="70">
        <f>+J339+J355+J366+J371+J380+J387</f>
        <v>25000</v>
      </c>
      <c r="K338" s="91">
        <f>+K339+K355+K366+K371+K380+K387</f>
        <v>0.04587749587795012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333</v>
      </c>
      <c r="G339" s="63">
        <f>+G340+G344+G348+G351+G353</f>
        <v>0</v>
      </c>
      <c r="H339" s="63">
        <f>+H340+H344+H348+H351+H353</f>
        <v>25000</v>
      </c>
      <c r="I339" s="63">
        <f>+I340+I344+I348+I351+I353</f>
        <v>0</v>
      </c>
      <c r="J339" s="63">
        <f>+J340+J344+J348+J351+J353</f>
        <v>25000</v>
      </c>
      <c r="K339" s="92">
        <f>+K340+K344+K348+K351+K353</f>
        <v>0.04587749587795012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335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336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337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338</v>
      </c>
      <c r="G344" s="52">
        <f>+G345+G346+G347</f>
        <v>0</v>
      </c>
      <c r="H344" s="52">
        <f>+H345+H346+H347</f>
        <v>25000</v>
      </c>
      <c r="I344" s="52">
        <f>+I345+I346+I347</f>
        <v>0</v>
      </c>
      <c r="J344" s="52">
        <f>+J345+J346+J347</f>
        <v>25000</v>
      </c>
      <c r="K344" s="94">
        <f>+K345+K346+K347</f>
        <v>0.04587749587795012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339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340</v>
      </c>
      <c r="G346" s="36"/>
      <c r="H346" s="36">
        <v>25000</v>
      </c>
      <c r="I346" s="36"/>
      <c r="J346" s="36">
        <f>SUBTOTAL(9,G346:I346)</f>
        <v>25000</v>
      </c>
      <c r="K346" s="83">
        <f>_xlfn.IFERROR(J346/$J$19*100,"0.00")</f>
        <v>0.04587749587795012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341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343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344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345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347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350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352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353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354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356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357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358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361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362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363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365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366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367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368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371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373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374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375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376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377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378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381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382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383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1.05" right="0.11811023622047245" top="0.5511811023622047" bottom="0.4330708661417323" header="0.37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2017-01-04T13:08:15Z</cp:lastPrinted>
  <dcterms:created xsi:type="dcterms:W3CDTF">2007-07-31T17:41:49Z</dcterms:created>
  <dcterms:modified xsi:type="dcterms:W3CDTF">2017-01-05T13:18:23Z</dcterms:modified>
  <cp:category/>
  <cp:version/>
  <cp:contentType/>
  <cp:contentStatus/>
</cp:coreProperties>
</file>