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2017'!$A$502:$K$521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<sst xmlns="http://schemas.openxmlformats.org/spreadsheetml/2006/main" count="810" uniqueCount="404">
  <si>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</si>
  <si>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</si>
  <si>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</si>
  <si>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</si>
  <si>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</si>
  <si>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</si>
  <si>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</si>
  <si>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</si>
  <si>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</si>
  <si>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</si>
  <si>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</si>
  <si>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</si>
  <si>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</si>
  <si>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</si>
  <si>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</si>
  <si>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</si>
  <si>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</si>
  <si>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</si>
  <si>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</si>
  <si>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</si>
  <si>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</si>
  <si>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</si>
  <si>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</si>
  <si>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</si>
  <si>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</si>
  <si>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</si>
  <si>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</si>
  <si>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</si>
  <si>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</si>
  <si>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</si>
  <si>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</si>
  <si>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</si>
  <si>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</si>
  <si>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</si>
  <si>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</si>
  <si>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</si>
  <si>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</si>
  <si>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</si>
  <si>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</si>
  <si>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</si>
  <si>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</si>
  <si>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</si>
  <si>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</si>
  <si>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</si>
  <si>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</si>
  <si>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</si>
  <si>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</si>
  <si>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</si>
  <si>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</si>
  <si>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</si>
  <si>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</si>
  <si>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</si>
  <si>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</si>
  <si>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</si>
  <si>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</si>
  <si>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</si>
  <si>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</si>
  <si>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</si>
  <si>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</si>
  <si>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</si>
  <si>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</si>
  <si>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</si>
  <si>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</si>
  <si>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</si>
  <si>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</si>
  <si>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</si>
  <si>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</si>
  <si>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</si>
  <si>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</si>
  <si>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</si>
  <si>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</si>
  <si>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</si>
  <si>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</si>
  <si>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</si>
  <si>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</si>
  <si>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</si>
  <si>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</si>
  <si>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</si>
  <si>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</si>
  <si>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</si>
  <si>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</si>
  <si>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</si>
  <si>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</si>
  <si>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</si>
  <si>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</si>
  <si>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</si>
  <si>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</si>
  <si>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</si>
  <si>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</si>
  <si>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</si>
  <si>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</si>
  <si>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</si>
  <si>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</si>
  <si>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</si>
  <si>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</si>
  <si>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</si>
  <si>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</si>
  <si>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</si>
  <si>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</si>
  <si>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</si>
  <si>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</si>
  <si>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</si>
  <si>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</si>
  <si>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</si>
  <si>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</si>
  <si>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</si>
  <si>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</si>
  <si>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</si>
  <si>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</si>
  <si>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</si>
  <si>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</si>
  <si>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</si>
  <si>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</si>
  <si>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</si>
  <si>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</si>
  <si>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</si>
  <si>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</si>
  <si>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</si>
  <si>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</si>
  <si>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</si>
  <si>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</si>
  <si>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</si>
  <si>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</si>
  <si>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</si>
  <si>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</si>
  <si>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</si>
  <si>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</si>
  <si>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</si>
  <si>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</si>
  <si>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</si>
  <si>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</si>
  <si>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</si>
  <si>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</si>
  <si>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</si>
  <si>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</si>
  <si>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</si>
  <si>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</si>
  <si>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</si>
  <si>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</si>
  <si>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</si>
  <si>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</si>
  <si>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</si>
  <si>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</si>
  <si>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</si>
  <si>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</si>
  <si>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</si>
  <si>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</si>
  <si>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</si>
  <si>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</si>
  <si>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</si>
  <si>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</si>
  <si>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</si>
  <si>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</si>
  <si>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</si>
  <si>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</si>
  <si>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</si>
  <si>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</si>
  <si>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</si>
  <si>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</si>
  <si>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</si>
  <si>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</si>
  <si>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</si>
  <si>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</si>
  <si>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</si>
  <si>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</si>
  <si>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</si>
  <si>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</si>
  <si>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</si>
  <si>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</si>
  <si>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</si>
  <si>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</si>
  <si>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</si>
  <si>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</si>
  <si>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</si>
  <si>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</si>
  <si>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</si>
  <si>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</si>
  <si>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</si>
  <si>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</si>
  <si>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</si>
  <si>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</si>
  <si>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</si>
  <si>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</si>
  <si>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</si>
  <si>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</si>
  <si>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</si>
  <si>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</si>
  <si>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</si>
  <si>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</si>
  <si>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</si>
  <si>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</si>
  <si>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</si>
  <si>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</si>
  <si>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</si>
  <si>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</si>
  <si>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</si>
  <si>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</si>
  <si>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</si>
  <si>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</si>
  <si>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</si>
  <si>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</si>
  <si>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</si>
  <si>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</si>
  <si>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</si>
  <si>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</si>
  <si>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</si>
  <si>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</si>
  <si>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</si>
  <si>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</si>
  <si>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</si>
  <si>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</si>
  <si>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</si>
  <si>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</si>
  <si>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</si>
  <si>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</si>
  <si>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</si>
  <si>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</si>
  <si>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</si>
  <si>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</si>
  <si>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</si>
  <si>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</si>
  <si>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</si>
  <si>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</si>
  <si>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</si>
  <si>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</si>
  <si>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</si>
  <si>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</si>
  <si>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</si>
  <si>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</si>
  <si>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</si>
  <si>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</si>
  <si>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</si>
  <si>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</si>
  <si>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</si>
  <si>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</si>
  <si>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</si>
  <si>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</si>
  <si>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</si>
  <si>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</si>
  <si>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</si>
  <si>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</si>
  <si>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</si>
  <si>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</si>
  <si>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</si>
  <si>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</si>
  <si>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</si>
  <si>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</si>
  <si>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</si>
  <si>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</si>
  <si>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</si>
  <si>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</si>
  <si>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</si>
  <si>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</si>
  <si>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</si>
  <si>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</si>
  <si>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</si>
  <si>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</si>
  <si>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</si>
  <si>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</si>
  <si>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</si>
  <si>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</si>
  <si>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</si>
  <si>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</si>
  <si>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</si>
  <si>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</si>
  <si>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</si>
  <si>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</si>
  <si>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</si>
  <si>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</si>
  <si>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</si>
  <si>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</si>
  <si>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</si>
  <si>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</si>
  <si>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</si>
  <si>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</si>
  <si>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</si>
  <si>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</si>
  <si>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</si>
  <si>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</si>
  <si>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</si>
  <si>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</si>
  <si>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</si>
  <si>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</si>
  <si>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</si>
  <si>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</si>
  <si>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</si>
  <si>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</si>
  <si>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</si>
  <si>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</si>
  <si>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</si>
  <si>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</si>
  <si>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</si>
  <si>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</si>
  <si>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</si>
  <si>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</si>
  <si>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</si>
  <si>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</si>
  <si>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</si>
  <si>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</si>
  <si>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</si>
  <si>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</si>
  <si>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</si>
  <si>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</si>
  <si>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</si>
  <si>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</si>
  <si>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</si>
  <si>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</si>
  <si>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</si>
  <si>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</si>
  <si>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</si>
  <si>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</si>
  <si>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</si>
  <si>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</si>
  <si>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</si>
  <si>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</si>
  <si>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</si>
  <si>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</si>
  <si>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</si>
  <si>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</si>
  <si>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</si>
  <si>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</si>
  <si>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</si>
  <si>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</si>
  <si>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</si>
  <si>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</si>
  <si>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</si>
  <si>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</si>
  <si>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</si>
  <si>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</si>
  <si>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</si>
  <si>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</si>
  <si>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</si>
  <si>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</si>
  <si>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</si>
  <si>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</si>
  <si>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</si>
  <si>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</si>
  <si>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</si>
  <si>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</si>
  <si>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</si>
  <si>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</si>
  <si>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</si>
  <si>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</si>
  <si>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</si>
  <si>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</si>
  <si>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</si>
  <si>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</si>
  <si>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</si>
  <si>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</si>
  <si>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</si>
  <si>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</si>
  <si>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</si>
  <si>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</si>
  <si>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</si>
  <si>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</si>
  <si>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</si>
  <si>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</si>
  <si>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</si>
  <si>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</si>
  <si>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</si>
  <si>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</si>
  <si>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</si>
  <si>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</si>
  <si>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</si>
  <si>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</si>
  <si>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</si>
  <si>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</si>
  <si>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</si>
  <si>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</si>
  <si>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</si>
  <si>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</si>
  <si>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</si>
  <si>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</si>
  <si>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</si>
  <si>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</si>
  <si>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</si>
  <si>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</si>
  <si>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</si>
  <si>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</si>
  <si>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</si>
  <si>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</si>
  <si>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</si>
  <si>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</si>
  <si>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</si>
  <si>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</si>
  <si>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</si>
  <si>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</si>
  <si>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</si>
  <si>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</si>
  <si>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</si>
  <si>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</si>
  <si>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</si>
  <si>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</si>
  <si>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</si>
  <si>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</si>
  <si>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</si>
  <si>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</si>
  <si>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</si>
  <si>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Año 2017</t>
  </si>
  <si>
    <t>*</t>
  </si>
  <si>
    <t>AL 30 DE NOVIEMBRE 2017</t>
  </si>
  <si>
    <t>los cuales se realizaron por transferencia.</t>
  </si>
  <si>
    <t xml:space="preserve">en el mismo no se habian  considerado los pagos de incentivos </t>
  </si>
  <si>
    <t>El Balance Inicial en este Reporte fue corregido, debido a que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</si>
</sst>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mbria"/>
      <family val="1"/>
    </font>
    <font>
      <b/>
      <sz val="10"/>
      <color indexed="5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mbria"/>
      <family val="1"/>
    </font>
    <font>
      <b/>
      <sz val="10"/>
      <color rgb="FF00206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6">
      <alignment/>
      <protection/>
    </xf>
    <xf numFmtId="0" fontId="61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62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3"/>
    </xf>
    <xf numFmtId="0" fontId="61" fillId="34" borderId="11" xfId="56" applyFont="1" applyFill="1" applyBorder="1">
      <alignment/>
      <protection/>
    </xf>
    <xf numFmtId="0" fontId="61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1" fillId="34" borderId="0" xfId="56" applyFont="1" applyFill="1" applyBorder="1" applyAlignment="1">
      <alignment horizontal="left" indent="3"/>
      <protection/>
    </xf>
    <xf numFmtId="0" fontId="61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1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1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4" fillId="35" borderId="12" xfId="0" applyFont="1" applyFill="1" applyBorder="1" applyAlignment="1" applyProtection="1">
      <alignment horizontal="left"/>
      <protection locked="0"/>
    </xf>
    <xf numFmtId="0" fontId="65" fillId="35" borderId="0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7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7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7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6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7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8" fillId="8" borderId="14" xfId="54" applyFont="1" applyFill="1" applyBorder="1" applyAlignment="1" applyProtection="1">
      <alignment/>
      <protection/>
    </xf>
    <xf numFmtId="0" fontId="68" fillId="8" borderId="14" xfId="54" applyFont="1" applyFill="1" applyBorder="1" applyAlignment="1" applyProtection="1">
      <alignment horizontal="center"/>
      <protection/>
    </xf>
    <xf numFmtId="0" fontId="68" fillId="8" borderId="14" xfId="54" applyFont="1" applyFill="1" applyBorder="1" applyAlignment="1" applyProtection="1">
      <alignment horizontal="center" vertical="top"/>
      <protection/>
    </xf>
    <xf numFmtId="0" fontId="68" fillId="8" borderId="14" xfId="0" applyFont="1" applyFill="1" applyBorder="1" applyAlignment="1" applyProtection="1">
      <alignment/>
      <protection/>
    </xf>
    <xf numFmtId="0" fontId="68" fillId="2" borderId="14" xfId="54" applyFont="1" applyFill="1" applyBorder="1" applyAlignment="1" applyProtection="1">
      <alignment vertical="top"/>
      <protection/>
    </xf>
    <xf numFmtId="0" fontId="68" fillId="2" borderId="14" xfId="54" applyFont="1" applyFill="1" applyBorder="1" applyAlignment="1" applyProtection="1">
      <alignment horizontal="center" vertical="top"/>
      <protection/>
    </xf>
    <xf numFmtId="0" fontId="68" fillId="2" borderId="14" xfId="0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9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horizontal="center" vertical="top"/>
      <protection/>
    </xf>
    <xf numFmtId="0" fontId="69" fillId="36" borderId="14" xfId="0" applyFont="1" applyFill="1" applyBorder="1" applyAlignment="1" applyProtection="1">
      <alignment vertical="top" wrapText="1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9" fillId="36" borderId="14" xfId="54" applyFont="1" applyFill="1" applyBorder="1" applyAlignment="1" applyProtection="1">
      <alignment vertical="top"/>
      <protection locked="0"/>
    </xf>
    <xf numFmtId="0" fontId="69" fillId="36" borderId="14" xfId="54" applyFont="1" applyFill="1" applyBorder="1" applyAlignment="1" applyProtection="1">
      <alignment horizontal="center" vertical="top"/>
      <protection locked="0"/>
    </xf>
    <xf numFmtId="0" fontId="69" fillId="36" borderId="14" xfId="0" applyFont="1" applyFill="1" applyBorder="1" applyAlignment="1" applyProtection="1">
      <alignment vertical="top" wrapText="1"/>
      <protection locked="0"/>
    </xf>
    <xf numFmtId="0" fontId="68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65" fillId="35" borderId="0" xfId="48" applyFont="1" applyFill="1" applyBorder="1" applyAlignment="1">
      <alignment/>
    </xf>
    <xf numFmtId="43" fontId="70" fillId="33" borderId="0" xfId="48" applyFont="1" applyFill="1" applyBorder="1" applyAlignment="1" applyProtection="1">
      <alignment/>
      <protection locked="0"/>
    </xf>
    <xf numFmtId="43" fontId="70" fillId="33" borderId="17" xfId="48" applyFont="1" applyFill="1" applyBorder="1" applyAlignment="1" applyProtection="1">
      <alignment/>
      <protection locked="0"/>
    </xf>
    <xf numFmtId="43" fontId="71" fillId="38" borderId="18" xfId="48" applyFont="1" applyFill="1" applyBorder="1" applyAlignment="1">
      <alignment/>
    </xf>
    <xf numFmtId="190" fontId="61" fillId="0" borderId="0" xfId="56" applyNumberFormat="1" applyFont="1">
      <alignment/>
      <protection/>
    </xf>
    <xf numFmtId="0" fontId="63" fillId="34" borderId="11" xfId="0" applyFont="1" applyFill="1" applyBorder="1" applyAlignment="1">
      <alignment horizontal="right"/>
    </xf>
    <xf numFmtId="0" fontId="63" fillId="34" borderId="19" xfId="0" applyFont="1" applyFill="1" applyBorder="1" applyAlignment="1">
      <alignment horizontal="right"/>
    </xf>
    <xf numFmtId="0" fontId="39" fillId="38" borderId="15" xfId="55" applyFont="1" applyFill="1" applyBorder="1" applyAlignment="1">
      <alignment horizontal="center" vertical="center" wrapText="1"/>
      <protection/>
    </xf>
    <xf numFmtId="0" fontId="39" fillId="38" borderId="20" xfId="55" applyFont="1" applyFill="1" applyBorder="1" applyAlignment="1">
      <alignment horizontal="center" vertical="center" wrapText="1"/>
      <protection/>
    </xf>
    <xf numFmtId="0" fontId="40" fillId="38" borderId="21" xfId="0" applyFont="1" applyFill="1" applyBorder="1" applyAlignment="1">
      <alignment horizontal="center" vertical="center" wrapText="1"/>
    </xf>
    <xf numFmtId="0" fontId="39" fillId="38" borderId="21" xfId="55" applyFont="1" applyFill="1" applyBorder="1" applyAlignment="1">
      <alignment horizontal="center" textRotation="90"/>
      <protection/>
    </xf>
    <xf numFmtId="0" fontId="39" fillId="38" borderId="15" xfId="55" applyFont="1" applyFill="1" applyBorder="1" applyAlignment="1">
      <alignment horizontal="center" vertical="center"/>
      <protection/>
    </xf>
    <xf numFmtId="0" fontId="39" fillId="38" borderId="2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5</xdr:col>
      <xdr:colOff>495300</xdr:colOff>
      <xdr:row>4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0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6" t="s">
        <v>396</v>
      </c>
      <c r="K1" s="127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400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1">
        <v>5510040.36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17759698.56</v>
      </c>
      <c r="H11" s="77" t="s">
        <v>399</v>
      </c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2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3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4">
        <f>SUM(G9:G14)</f>
        <v>46286156.92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31" t="s">
        <v>38</v>
      </c>
      <c r="B17" s="131" t="s">
        <v>32</v>
      </c>
      <c r="C17" s="131" t="s">
        <v>1</v>
      </c>
      <c r="D17" s="131" t="s">
        <v>33</v>
      </c>
      <c r="E17" s="131" t="s">
        <v>4</v>
      </c>
      <c r="F17" s="132" t="s">
        <v>36</v>
      </c>
      <c r="G17" s="130" t="s">
        <v>34</v>
      </c>
      <c r="H17" s="130" t="s">
        <v>19</v>
      </c>
      <c r="I17" s="130" t="s">
        <v>18</v>
      </c>
      <c r="J17" s="128" t="s">
        <v>288</v>
      </c>
      <c r="K17" s="128" t="s">
        <v>3</v>
      </c>
    </row>
    <row r="18" spans="1:11" ht="44.25" customHeight="1">
      <c r="A18" s="131"/>
      <c r="B18" s="131"/>
      <c r="C18" s="131"/>
      <c r="D18" s="131"/>
      <c r="E18" s="131"/>
      <c r="F18" s="133"/>
      <c r="G18" s="130"/>
      <c r="H18" s="130"/>
      <c r="I18" s="130"/>
      <c r="J18" s="129"/>
      <c r="K18" s="129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23009924.149999995</v>
      </c>
      <c r="H19" s="61">
        <f>+H20+H88+H219+H338+H396+H403+H486</f>
        <v>17453729.49</v>
      </c>
      <c r="I19" s="61">
        <f>+I20+I88+I219+I338+I396+I403+I486</f>
        <v>0</v>
      </c>
      <c r="J19" s="61">
        <f>+J20+J88+J219+J338+J396+J403+J486</f>
        <v>40463653.64000001</v>
      </c>
      <c r="K19" s="90">
        <f>+K20+K88+K219+K338+K396+K403+K486</f>
        <v>99.99537540525463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23009924.149999995</v>
      </c>
      <c r="H20" s="70">
        <f>+H21+H48+H64+H71+H79</f>
        <v>6388011.46</v>
      </c>
      <c r="I20" s="70">
        <f>+I21+I48+I64+I71+I79</f>
        <v>0</v>
      </c>
      <c r="J20" s="70">
        <f>+J21+J48+J64+J71+J79</f>
        <v>29409010.610000003</v>
      </c>
      <c r="K20" s="91">
        <f>+K21+K48+K64+K71+K79</f>
        <v>72.65269684134235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19942884.839999996</v>
      </c>
      <c r="H21" s="63">
        <f>+H22+H29+H37+H39+H41+H46</f>
        <v>5745322.46</v>
      </c>
      <c r="I21" s="63">
        <f>+I22+I29+I37+I39+I41+I46</f>
        <v>0</v>
      </c>
      <c r="J21" s="63">
        <f>+J22+J29+J37+J39+J41+J46+J147</f>
        <v>25699282.300000004</v>
      </c>
      <c r="K21" s="92">
        <f>+K22+K29+K37+K39+K41+K46</f>
        <v>63.48464606914817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8931027.969999999</v>
      </c>
      <c r="H22" s="57">
        <f>SUM(H23:H28)</f>
        <v>991549.09</v>
      </c>
      <c r="I22" s="57">
        <f>SUM(I23:I28)</f>
        <v>0</v>
      </c>
      <c r="J22" s="57">
        <f>SUM(J23:J28)</f>
        <v>9922577.06</v>
      </c>
      <c r="K22" s="93">
        <f>SUM(K23:K28)</f>
        <v>24.522197496745868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1671212.54</v>
      </c>
      <c r="H23" s="36">
        <v>773453.98</v>
      </c>
      <c r="I23" s="36"/>
      <c r="J23" s="36">
        <f aca="true" t="shared" si="0" ref="J23:J28">SUBTOTAL(9,G23:I23)</f>
        <v>2444666.52</v>
      </c>
      <c r="K23" s="83">
        <f>_xlfn.IFERROR(J23/$J$19*100,"0.00")</f>
        <v>6.041635641086413</v>
      </c>
    </row>
    <row r="24" spans="1:11" ht="14.25" customHeight="1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7259815.43</v>
      </c>
      <c r="H24" s="36">
        <v>218095.11</v>
      </c>
      <c r="I24" s="36"/>
      <c r="J24" s="36">
        <f t="shared" si="0"/>
        <v>7477910.54</v>
      </c>
      <c r="K24" s="83">
        <f>_xlfn.IFERROR(J24/$J$19*100,"0.00")</f>
        <v>18.480561855659456</v>
      </c>
    </row>
    <row r="25" spans="1:11" ht="12.75" hidden="1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5.75" hidden="1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I26" s="36"/>
      <c r="J26" s="36">
        <f t="shared" si="0"/>
        <v>0</v>
      </c>
      <c r="K26" s="83">
        <f>_xlfn.IFERROR(J26/$J$19*100,"0.00")</f>
        <v>0</v>
      </c>
    </row>
    <row r="27" spans="1:11" ht="12.75" hidden="1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>+I27+H27</f>
        <v>0</v>
      </c>
      <c r="K27" s="83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11011856.87</v>
      </c>
      <c r="H29" s="57">
        <f>SUM(H30:H36)</f>
        <v>4579294.88</v>
      </c>
      <c r="I29" s="57">
        <f>SUM(I30:I36)</f>
        <v>0</v>
      </c>
      <c r="J29" s="57">
        <f>SUM(J30:J36)</f>
        <v>15591151.75</v>
      </c>
      <c r="K29" s="93">
        <f>SUM(K30:K36)</f>
        <v>38.53125051116861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11011856.87</v>
      </c>
      <c r="H30" s="36">
        <f>3023174.82+592920</f>
        <v>3616094.82</v>
      </c>
      <c r="I30" s="36"/>
      <c r="J30" s="36">
        <f aca="true" t="shared" si="1" ref="J30:J36">SUBTOTAL(9,G30:I30)</f>
        <v>14627951.69</v>
      </c>
      <c r="K30" s="83">
        <f>_xlfn.IFERROR(J30/$J$19*100,"0.00")</f>
        <v>36.15084248234979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1"/>
        <v>0</v>
      </c>
      <c r="K31" s="83">
        <f>_xlfn.IFERROR(J31/$J$19*100,"0.00")</f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83">
        <f>_xlfn.IFERROR(J32/$J$19*100,"0.00")</f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963200.06</v>
      </c>
      <c r="I34" s="36"/>
      <c r="J34" s="36">
        <f t="shared" si="1"/>
        <v>963200.06</v>
      </c>
      <c r="K34" s="83">
        <f>_xlfn.IFERROR(J34/$J$19*100,"0.00")</f>
        <v>2.380408028818823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9916.67</v>
      </c>
      <c r="I39" s="57">
        <f>I40</f>
        <v>0</v>
      </c>
      <c r="J39" s="57">
        <f>J40</f>
        <v>9916.67</v>
      </c>
      <c r="K39" s="93">
        <f>K40</f>
        <v>0.024507599062179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>
        <v>9916.67</v>
      </c>
      <c r="I40" s="36"/>
      <c r="J40" s="36">
        <f>SUBTOTAL(9,G40:I40)</f>
        <v>9916.67</v>
      </c>
      <c r="K40" s="83">
        <f>_xlfn.IFERROR(J40/$J$19*100,"0.00")</f>
        <v>0.024507599062179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116380</v>
      </c>
      <c r="I41" s="57">
        <f>SUM(I42:I45)</f>
        <v>0</v>
      </c>
      <c r="J41" s="57">
        <f>SUM(J42:J45)</f>
        <v>116380</v>
      </c>
      <c r="K41" s="93">
        <f>SUM(K42:K45)</f>
        <v>0.2876161432069829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116380</v>
      </c>
      <c r="I42" s="36"/>
      <c r="J42" s="36">
        <f>SUBTOTAL(9,G42:I42)</f>
        <v>116380</v>
      </c>
      <c r="K42" s="83">
        <f>_xlfn.IFERROR(J42/$J$19*100,"0.00")</f>
        <v>0.2876161432069829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48181.82</v>
      </c>
      <c r="I46" s="57">
        <f>I47</f>
        <v>0</v>
      </c>
      <c r="J46" s="57">
        <f>J47</f>
        <v>48181.82</v>
      </c>
      <c r="K46" s="93">
        <f>K47</f>
        <v>0.11907431896453922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48181.82</v>
      </c>
      <c r="I47" s="36"/>
      <c r="J47" s="36">
        <f>SUBTOTAL(9,G47:I47)</f>
        <v>48181.82</v>
      </c>
      <c r="K47" s="83">
        <f>_xlfn.IFERROR(J47/$J$19*100,"0.00")</f>
        <v>0.11907431896453922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642689</v>
      </c>
      <c r="I48" s="63">
        <f>+I49+I51+I62</f>
        <v>0</v>
      </c>
      <c r="J48" s="63">
        <f>+J49+J51+J62</f>
        <v>642689</v>
      </c>
      <c r="K48" s="92">
        <f>+K49+K51+K62</f>
        <v>1.5883118358957953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642689</v>
      </c>
      <c r="I51" s="57">
        <f>SUM(I52:I61)</f>
        <v>0</v>
      </c>
      <c r="J51" s="57">
        <f>SUM(J52:J61)</f>
        <v>642689</v>
      </c>
      <c r="K51" s="93">
        <f>SUM(K52:K61)</f>
        <v>1.5883118358957953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164444</v>
      </c>
      <c r="I56" s="36"/>
      <c r="J56" s="36">
        <f t="shared" si="2"/>
        <v>164444</v>
      </c>
      <c r="K56" s="83">
        <f>_xlfn.IFERROR(J56/$J$19*100,"0.00")</f>
        <v>0.40639928727899216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f>17100+461145</f>
        <v>478245</v>
      </c>
      <c r="I59" s="36"/>
      <c r="J59" s="36">
        <f t="shared" si="2"/>
        <v>478245</v>
      </c>
      <c r="K59" s="83">
        <f>_xlfn.IFERROR(J59/$J$19*100,"0.00")</f>
        <v>1.1819125486168032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3067039.3099999996</v>
      </c>
      <c r="H79" s="63">
        <f>H80+H82+H84+H86</f>
        <v>0</v>
      </c>
      <c r="I79" s="63">
        <f>I80+I82+I84+I86</f>
        <v>0</v>
      </c>
      <c r="J79" s="63">
        <f>J80+J82+J84+J86</f>
        <v>3067039.3099999996</v>
      </c>
      <c r="K79" s="92">
        <f>K80+K82+K84+K86</f>
        <v>7.579738936298387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1413950.7</v>
      </c>
      <c r="H80" s="57">
        <f>H81</f>
        <v>0</v>
      </c>
      <c r="I80" s="57">
        <f>I81</f>
        <v>0</v>
      </c>
      <c r="J80" s="57">
        <f>J81</f>
        <v>1413950.7</v>
      </c>
      <c r="K80" s="93">
        <f>K81</f>
        <v>3.4943722892147604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1413950.7</v>
      </c>
      <c r="H81" s="36"/>
      <c r="I81" s="36"/>
      <c r="J81" s="36">
        <f>SUBTOTAL(9,G81:I81)</f>
        <v>1413950.7</v>
      </c>
      <c r="K81" s="83">
        <f>_xlfn.IFERROR(J81/$J$19*100,"0.00")</f>
        <v>3.4943722892147604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1415944.98</v>
      </c>
      <c r="H82" s="57">
        <f>H83</f>
        <v>0</v>
      </c>
      <c r="I82" s="57">
        <f>I83</f>
        <v>0</v>
      </c>
      <c r="J82" s="57">
        <f>J83</f>
        <v>1415944.98</v>
      </c>
      <c r="K82" s="93">
        <f>K83</f>
        <v>3.499300860464759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1415944.98</v>
      </c>
      <c r="H83" s="36"/>
      <c r="I83" s="36"/>
      <c r="J83" s="36">
        <f>SUBTOTAL(9,G83:I83)</f>
        <v>1415944.98</v>
      </c>
      <c r="K83" s="83">
        <f>_xlfn.IFERROR(J83/$J$19*100,"0.00")</f>
        <v>3.499300860464759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237143.63</v>
      </c>
      <c r="H84" s="57">
        <f>H85</f>
        <v>0</v>
      </c>
      <c r="I84" s="57">
        <f>I85</f>
        <v>0</v>
      </c>
      <c r="J84" s="57">
        <f>J85</f>
        <v>237143.63</v>
      </c>
      <c r="K84" s="93">
        <f>K85</f>
        <v>0.5860657866188673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237143.63</v>
      </c>
      <c r="H85" s="36"/>
      <c r="I85" s="36"/>
      <c r="J85" s="36">
        <f>SUBTOTAL(9,G85:I85)</f>
        <v>237143.63</v>
      </c>
      <c r="K85" s="83">
        <f>_xlfn.IFERROR(J85/$J$19*100,"0.00")</f>
        <v>0.5860657866188673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666725.84</v>
      </c>
      <c r="I88" s="70">
        <f>+I89+I107+I112+I117+I126+I147+I166+I184</f>
        <v>0</v>
      </c>
      <c r="J88" s="70">
        <f>+J89+J107+J112+J117+J126+J166+J184</f>
        <v>655650.84</v>
      </c>
      <c r="K88" s="91">
        <f>+K89+K107+K112+K117+K126+K147+K166+K184</f>
        <v>1.6477153692836914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92176.25</v>
      </c>
      <c r="I89" s="63">
        <f>+I90+I92+I94+I96+I98+I100+I103+I105</f>
        <v>0</v>
      </c>
      <c r="J89" s="63">
        <f>+J90+J92+J94+J96+J98+J100+J103+J105</f>
        <v>92176.25</v>
      </c>
      <c r="K89" s="92">
        <f>+K90+K92+K94+K96+K98+K100+K103+K105</f>
        <v>0.22780011617359225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92176.25</v>
      </c>
      <c r="I94" s="57">
        <f>I95</f>
        <v>0</v>
      </c>
      <c r="J94" s="57">
        <f>J95</f>
        <v>92176.25</v>
      </c>
      <c r="K94" s="93">
        <f>K95</f>
        <v>0.22780011617359225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92176.25</v>
      </c>
      <c r="I95" s="36"/>
      <c r="J95" s="36">
        <f>SUBTOTAL(9,G95:I95)</f>
        <v>92176.25</v>
      </c>
      <c r="K95" s="83">
        <f>_xlfn.IFERROR(J95/$J$19*100,"0.00")</f>
        <v>0.22780011617359225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0</v>
      </c>
      <c r="I98" s="57">
        <f>I99</f>
        <v>0</v>
      </c>
      <c r="J98" s="57">
        <f>J99</f>
        <v>0</v>
      </c>
      <c r="K98" s="93">
        <f>K99</f>
        <v>0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/>
      <c r="I99" s="36"/>
      <c r="J99" s="36">
        <f>SUBTOTAL(9,G99:I99)</f>
        <v>0</v>
      </c>
      <c r="K99" s="83">
        <f>_xlfn.IFERROR(J99/$J$19*100,"0.00")</f>
        <v>0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3270</v>
      </c>
      <c r="I117" s="63">
        <f>+I118+I120+I122+I124</f>
        <v>0</v>
      </c>
      <c r="J117" s="63">
        <f>+J118+J120+J122+J124</f>
        <v>3270</v>
      </c>
      <c r="K117" s="92">
        <f>+K118+K120+K122+K124</f>
        <v>0.008081326587788575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3270</v>
      </c>
      <c r="I118" s="57">
        <f>I119</f>
        <v>0</v>
      </c>
      <c r="J118" s="57">
        <f>J119</f>
        <v>3270</v>
      </c>
      <c r="K118" s="93">
        <f>K119</f>
        <v>0.008081326587788575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3270</v>
      </c>
      <c r="I119" s="36"/>
      <c r="J119" s="36">
        <f>SUBTOTAL(9,G119:I119)</f>
        <v>3270</v>
      </c>
      <c r="K119" s="83">
        <f>_xlfn.IFERROR(J119/$J$19*100,"0.00")</f>
        <v>0.008081326587788575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11075</v>
      </c>
      <c r="I147" s="63">
        <f>+I148+I150+I152+I154+I156+I158+I160+I162+I164</f>
        <v>0</v>
      </c>
      <c r="J147" s="63">
        <f>+J148+J150+J152+J154+J156+J158+J160+J162+J164</f>
        <v>11075</v>
      </c>
      <c r="K147" s="92">
        <f>+K148+K150+K152+K154+K156+K158+K160+K162+K164</f>
        <v>0.02737024218952858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11075</v>
      </c>
      <c r="I152" s="57">
        <f>I153</f>
        <v>0</v>
      </c>
      <c r="J152" s="57">
        <f>J153</f>
        <v>11075</v>
      </c>
      <c r="K152" s="93">
        <f>K153</f>
        <v>0.02737024218952858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11075</v>
      </c>
      <c r="I153" s="36"/>
      <c r="J153" s="36">
        <f>SUBTOTAL(9,G153:I153)</f>
        <v>11075</v>
      </c>
      <c r="K153" s="83">
        <f>_xlfn.IFERROR(J153/$J$19*100,"0.00")</f>
        <v>0.02737024218952858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128105.59</v>
      </c>
      <c r="I166" s="63">
        <f>+I167+I175+I182</f>
        <v>0</v>
      </c>
      <c r="J166" s="63">
        <f>+J167+J175+J182</f>
        <v>128105.59</v>
      </c>
      <c r="K166" s="92">
        <f>+K167+K175+K182</f>
        <v>0.31659422339796395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128105.59</v>
      </c>
      <c r="I167" s="57">
        <f>SUM(I168:I174)</f>
        <v>0</v>
      </c>
      <c r="J167" s="57">
        <f>SUM(J168:J174)</f>
        <v>128105.59</v>
      </c>
      <c r="K167" s="93">
        <f>SUM(K168:K174)</f>
        <v>0.31659422339796395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f>38420+48646.5</f>
        <v>87066.5</v>
      </c>
      <c r="I169" s="36"/>
      <c r="J169" s="36">
        <f t="shared" si="3"/>
        <v>87066.5</v>
      </c>
      <c r="K169" s="83">
        <f>_xlfn.IFERROR(J169/$J$19*100,"0.00")</f>
        <v>0.21517211662253638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>
        <v>41039.09</v>
      </c>
      <c r="I173" s="36"/>
      <c r="J173" s="36">
        <f t="shared" si="3"/>
        <v>41039.09</v>
      </c>
      <c r="K173" s="83">
        <f>_xlfn.IFERROR(J173/$J$19*100,"0.00")</f>
        <v>0.10142210677542758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0</v>
      </c>
      <c r="I175" s="57">
        <f>SUM(I176:I181)</f>
        <v>0</v>
      </c>
      <c r="J175" s="57">
        <f>SUM(J176:J181)</f>
        <v>0</v>
      </c>
      <c r="K175" s="93">
        <f>SUM(K176:K181)</f>
        <v>0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4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4"/>
        <v>0</v>
      </c>
      <c r="K180" s="89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/>
      <c r="I181" s="36">
        <v>0</v>
      </c>
      <c r="J181" s="36">
        <f t="shared" si="4"/>
        <v>0</v>
      </c>
      <c r="K181" s="83">
        <f>_xlfn.IFERROR(J181/$J$19*100,"0.00")</f>
        <v>0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432099</v>
      </c>
      <c r="I184" s="63">
        <f>+I185+I187+I189+I191+I193+I197+I202+I209+I213</f>
        <v>0</v>
      </c>
      <c r="J184" s="63">
        <f>+J185+J187+J189+J191+J193+J197+J202+J209+J213</f>
        <v>432099</v>
      </c>
      <c r="K184" s="92">
        <f>+K185+K187+K189+K191+K193+K197+K202+K209+K213</f>
        <v>1.067869460934818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/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14195</v>
      </c>
      <c r="I197" s="57">
        <f>SUM(I198:I201)</f>
        <v>0</v>
      </c>
      <c r="J197" s="57">
        <f>SUM(J198:J201)</f>
        <v>14195</v>
      </c>
      <c r="K197" s="93">
        <f>SUM(K198:K201)</f>
        <v>0.03508086572283144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14195</v>
      </c>
      <c r="I199" s="36"/>
      <c r="J199" s="36">
        <f>SUBTOTAL(9,G199:I199)</f>
        <v>14195</v>
      </c>
      <c r="K199" s="83">
        <f>_xlfn.IFERROR(J199/$J$19*100,"0.00")</f>
        <v>0.03508086572283144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417904</v>
      </c>
      <c r="I202" s="57">
        <f>SUM(I203:I208)</f>
        <v>0</v>
      </c>
      <c r="J202" s="57">
        <f>SUM(J203:J208)</f>
        <v>417904</v>
      </c>
      <c r="K202" s="93">
        <f>SUM(K203:K208)</f>
        <v>1.0327885952119866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35625</v>
      </c>
      <c r="I206" s="36"/>
      <c r="J206" s="36">
        <f t="shared" si="5"/>
        <v>35625</v>
      </c>
      <c r="K206" s="83">
        <f>_xlfn.IFERROR(J206/$J$19*100,"0.00")</f>
        <v>0.08804197544035718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382279</v>
      </c>
      <c r="I208" s="36"/>
      <c r="J208" s="36">
        <f t="shared" si="5"/>
        <v>382279</v>
      </c>
      <c r="K208" s="83">
        <f>_xlfn.IFERROR(J208/$J$19*100,"0.00")</f>
        <v>0.9447466197716294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10073802.309999999</v>
      </c>
      <c r="I219" s="70">
        <f>+I220+I232+I241+I254+I259+I270+I298+I314+I319</f>
        <v>0</v>
      </c>
      <c r="J219" s="70">
        <f>+J220+J232+J241+J254+J259+J270+J298+J314+J319</f>
        <v>10073802.309999999</v>
      </c>
      <c r="K219" s="91">
        <f>+K220+K232+K241+K254+K259+K270+K298+K314+K319</f>
        <v>24.891303982602984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826853.55</v>
      </c>
      <c r="I220" s="63">
        <f>+I221+I224+I226+I230</f>
        <v>0</v>
      </c>
      <c r="J220" s="63">
        <f>+J221+J224+J226+J230</f>
        <v>826853.55</v>
      </c>
      <c r="K220" s="92">
        <f>+K221+K224+K226+K230</f>
        <v>2.0434475773157095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826853.55</v>
      </c>
      <c r="I221" s="57">
        <f>SUM(I222:I222)</f>
        <v>0</v>
      </c>
      <c r="J221" s="57">
        <f>SUM(J222:J222)</f>
        <v>826853.55</v>
      </c>
      <c r="K221" s="93">
        <f>SUM(K222:K222)</f>
        <v>2.0434475773157095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826853.55</v>
      </c>
      <c r="I222" s="36"/>
      <c r="J222" s="36">
        <f>SUBTOTAL(9,G222:I222)</f>
        <v>826853.55</v>
      </c>
      <c r="K222" s="83">
        <f>_xlfn.IFERROR(J222/$J$19*100,"0.00")</f>
        <v>2.0434475773157095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75269.01</v>
      </c>
      <c r="I232" s="63">
        <f>+I233+I235+I237+I239</f>
        <v>0</v>
      </c>
      <c r="J232" s="63">
        <f>+J233+J235+J237+J239</f>
        <v>75269.01</v>
      </c>
      <c r="K232" s="92">
        <f>+K233+K235+K237+K239</f>
        <v>0.1860163461007719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70019.01</v>
      </c>
      <c r="I233" s="52">
        <f>+I234</f>
        <v>0</v>
      </c>
      <c r="J233" s="52">
        <f>+J234</f>
        <v>70019.01</v>
      </c>
      <c r="K233" s="94">
        <f>+K234</f>
        <v>0.1730417391937719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36">
        <v>70019.01</v>
      </c>
      <c r="I234" s="47"/>
      <c r="J234" s="36">
        <f>SUBTOTAL(9,G234:I234)</f>
        <v>70019.01</v>
      </c>
      <c r="K234" s="83">
        <f>_xlfn.IFERROR(J234/$J$19*100,"0.00")</f>
        <v>0.1730417391937719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5250</v>
      </c>
      <c r="I235" s="52">
        <f>+I236</f>
        <v>0</v>
      </c>
      <c r="J235" s="52">
        <f>+J236</f>
        <v>5250</v>
      </c>
      <c r="K235" s="94">
        <f>+K236</f>
        <v>0.012974606907000004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>
        <v>5250</v>
      </c>
      <c r="I236" s="47"/>
      <c r="J236" s="36">
        <f>SUBTOTAL(9,G236:I236)</f>
        <v>5250</v>
      </c>
      <c r="K236" s="83">
        <f>_xlfn.IFERROR(J236/$J$19*100,"0.00")</f>
        <v>0.012974606907000004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745320.73</v>
      </c>
      <c r="I241" s="63">
        <f>+I242+I244+I246+I248+I250+I252</f>
        <v>0</v>
      </c>
      <c r="J241" s="63">
        <f>+J242+J244+J246+J248+J250+J252</f>
        <v>745320.73</v>
      </c>
      <c r="K241" s="92">
        <f>+K242+K244+K246+K248+K250+K252</f>
        <v>1.8419511412168164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745320.73</v>
      </c>
      <c r="I244" s="52">
        <f>+I245</f>
        <v>0</v>
      </c>
      <c r="J244" s="52">
        <f>+J245</f>
        <v>745320.73</v>
      </c>
      <c r="K244" s="94">
        <f>+K245</f>
        <v>1.8419511412168164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745320.73</v>
      </c>
      <c r="I245" s="36"/>
      <c r="J245" s="36">
        <f>SUBTOTAL(9,G245:I245)</f>
        <v>745320.73</v>
      </c>
      <c r="K245" s="83">
        <f>_xlfn.IFERROR(J245/$J$19*100,"0.00")</f>
        <v>1.8419511412168164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4567624.07</v>
      </c>
      <c r="I254" s="63">
        <f>+I255+I257</f>
        <v>0</v>
      </c>
      <c r="J254" s="63">
        <f>+J255+J257</f>
        <v>4567624.07</v>
      </c>
      <c r="K254" s="92">
        <f>+K255+K257</f>
        <v>11.288214629943138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4567624.07</v>
      </c>
      <c r="I255" s="52">
        <f>+I256</f>
        <v>0</v>
      </c>
      <c r="J255" s="52">
        <f>+J256</f>
        <v>4567624.07</v>
      </c>
      <c r="K255" s="94">
        <f>+K256</f>
        <v>11.288214629943138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4567624.07</v>
      </c>
      <c r="I256" s="36"/>
      <c r="J256" s="36">
        <f>SUBTOTAL(9,G256:I256)</f>
        <v>4567624.07</v>
      </c>
      <c r="K256" s="83">
        <f>_xlfn.IFERROR(J256/$J$19*100,"0.00")</f>
        <v>11.288214629943138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2349.27</v>
      </c>
      <c r="I259" s="63">
        <f>+I260+I262+I264+I266+I268</f>
        <v>0</v>
      </c>
      <c r="J259" s="63">
        <f>+J260+J262+J264+J266+J268</f>
        <v>2349.27</v>
      </c>
      <c r="K259" s="92">
        <f>+K260+K262+K264+K266+K268</f>
        <v>0.005805877098744363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1000</v>
      </c>
      <c r="I260" s="52">
        <f>+I261</f>
        <v>0</v>
      </c>
      <c r="J260" s="52">
        <f>+J261</f>
        <v>1000</v>
      </c>
      <c r="K260" s="94">
        <f>+K261</f>
        <v>0.00247135369657143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>
        <v>1000</v>
      </c>
      <c r="I261" s="47"/>
      <c r="J261" s="36">
        <f>SUBTOTAL(9,G261:I261)</f>
        <v>1000</v>
      </c>
      <c r="K261" s="83">
        <f>_xlfn.IFERROR(J261/$J$19*100,"0.00")</f>
        <v>0.00247135369657143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1349.27</v>
      </c>
      <c r="I268" s="52">
        <f>+I269</f>
        <v>0</v>
      </c>
      <c r="J268" s="52">
        <f>+J269</f>
        <v>1349.27</v>
      </c>
      <c r="K268" s="94">
        <f>+K269</f>
        <v>0.003334523402172933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1349.27</v>
      </c>
      <c r="I269" s="36">
        <v>0</v>
      </c>
      <c r="J269" s="36">
        <f>SUBTOTAL(9,G269:I269)</f>
        <v>1349.27</v>
      </c>
      <c r="K269" s="83">
        <f>_xlfn.IFERROR(J269/$J$19*100,"0.00")</f>
        <v>0.003334523402172933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39519.05</v>
      </c>
      <c r="I270" s="63">
        <f>+I271+I277+I281+I288+I296</f>
        <v>0</v>
      </c>
      <c r="J270" s="63">
        <f>+J271+J277+J281+J288+J296</f>
        <v>39519.05</v>
      </c>
      <c r="K270" s="63">
        <f>+K271+K277+K281+K288+K296</f>
        <v>0.09304095555717096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18147.01</v>
      </c>
      <c r="I281" s="52">
        <f>+I282+I283+I284+I285+I286+I287</f>
        <v>0</v>
      </c>
      <c r="J281" s="52">
        <f>+H281</f>
        <v>18147.01</v>
      </c>
      <c r="K281" s="94">
        <f>+K282+K283+K284+K285+K286+K287</f>
        <v>0.04022308549989851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83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16275.73</v>
      </c>
      <c r="I284" s="36"/>
      <c r="J284" s="36"/>
      <c r="K284" s="83">
        <f>_xlfn.IFERROR(J284/$J$19*100,"0.00")</f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1871.28</v>
      </c>
      <c r="I285" s="36"/>
      <c r="J285" s="36">
        <f>+H284</f>
        <v>16275.73</v>
      </c>
      <c r="K285" s="83">
        <f>_xlfn.IFERROR(J285/$J$19*100,"0.00")</f>
        <v>0.04022308549989851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6"/>
        <v>0</v>
      </c>
      <c r="K287" s="83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21372.04</v>
      </c>
      <c r="I288" s="52">
        <f>+I289+I290+I291+I292+I293+I294+I295</f>
        <v>0</v>
      </c>
      <c r="J288" s="52">
        <f>+J289+J290+J291+J292+J293+J294+J295</f>
        <v>21372.04</v>
      </c>
      <c r="K288" s="94">
        <f>+K289+K290+K291+K292+K293+K294+K295</f>
        <v>0.052817870057272454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21372.04</v>
      </c>
      <c r="I292" s="36"/>
      <c r="J292" s="36">
        <f t="shared" si="7"/>
        <v>21372.04</v>
      </c>
      <c r="K292" s="83">
        <f>_xlfn.IFERROR(J292/$J$19*100,"0.00")</f>
        <v>0.052817870057272454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83372.39</v>
      </c>
      <c r="I298" s="63">
        <f>+I299+I307</f>
        <v>0</v>
      </c>
      <c r="J298" s="63">
        <f>+J299+J307</f>
        <v>83372.39</v>
      </c>
      <c r="K298" s="92">
        <f>+K299+K307</f>
        <v>0.20604266421849488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83372.39</v>
      </c>
      <c r="I299" s="52">
        <f>+I300+I301+I302+I303+I304+I305+I306</f>
        <v>0</v>
      </c>
      <c r="J299" s="52">
        <f>+J300+J301+J302+J303+J304+J305+J306</f>
        <v>83372.39</v>
      </c>
      <c r="K299" s="94">
        <f>+K300+K301+K302+K303+K304+K305+K306</f>
        <v>0.20604266421849488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83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8"/>
        <v>0</v>
      </c>
      <c r="K301" s="83">
        <f>_xlfn.IFERROR(J301/$J$19*100,"0.00")</f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58292</v>
      </c>
      <c r="I303" s="36"/>
      <c r="J303" s="36">
        <f t="shared" si="8"/>
        <v>58292</v>
      </c>
      <c r="K303" s="83">
        <f>_xlfn.IFERROR(J303/$J$19*100,"0.00")</f>
        <v>0.14406014968054176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>
        <v>25080.39</v>
      </c>
      <c r="I305" s="36"/>
      <c r="J305" s="36">
        <f t="shared" si="8"/>
        <v>25080.39</v>
      </c>
      <c r="K305" s="83">
        <f>_xlfn.IFERROR(J305/$J$19*100,"0.00")</f>
        <v>0.061982514537953115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3733494.2399999998</v>
      </c>
      <c r="I319" s="63">
        <f>+I320+I322+I324+I326+I328+I330+I332+I334+I336</f>
        <v>0</v>
      </c>
      <c r="J319" s="63">
        <f>+J320+J322+J324+J326+J328+J330+J332+J334+J336</f>
        <v>3733494.2399999998</v>
      </c>
      <c r="K319" s="92">
        <f>+K320+K322+K324+K326+K328+K330+K332+K334+K336</f>
        <v>9.22678479115214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302343.3</v>
      </c>
      <c r="I320" s="52">
        <f>+I321</f>
        <v>0</v>
      </c>
      <c r="J320" s="52">
        <f>+J321</f>
        <v>302343.3</v>
      </c>
      <c r="K320" s="94">
        <f>+K321</f>
        <v>0.7471972320886047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302343.3</v>
      </c>
      <c r="I321" s="36"/>
      <c r="J321" s="36">
        <f>SUBTOTAL(9,G321:I321)</f>
        <v>302343.3</v>
      </c>
      <c r="K321" s="83">
        <f>_xlfn.IFERROR(J321/$J$19*100,"0.00")</f>
        <v>0.7471972320886047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6772.5</v>
      </c>
      <c r="I322" s="52">
        <f>+I323</f>
        <v>0</v>
      </c>
      <c r="J322" s="52">
        <f>+J323</f>
        <v>6772.5</v>
      </c>
      <c r="K322" s="94">
        <f>+K323</f>
        <v>0.01673724291003001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6772.5</v>
      </c>
      <c r="I323" s="36"/>
      <c r="J323" s="36">
        <f>SUBTOTAL(9,G323:I323)</f>
        <v>6772.5</v>
      </c>
      <c r="K323" s="83">
        <f>_xlfn.IFERROR(J323/$J$19*100,"0.00")</f>
        <v>0.01673724291003001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3385564.67</v>
      </c>
      <c r="I324" s="52">
        <f>+I325</f>
        <v>0</v>
      </c>
      <c r="J324" s="52">
        <f>+J325</f>
        <v>3385564.67</v>
      </c>
      <c r="K324" s="94">
        <f>+K325</f>
        <v>8.366927762186132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3385564.67</v>
      </c>
      <c r="I325" s="36"/>
      <c r="J325" s="36">
        <f>SUBTOTAL(9,G325:I325)</f>
        <v>3385564.67</v>
      </c>
      <c r="K325" s="83">
        <f>_xlfn.IFERROR(J325/$J$19*100,"0.00")</f>
        <v>8.366927762186132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15076.27</v>
      </c>
      <c r="I330" s="52">
        <f>+I331</f>
        <v>0</v>
      </c>
      <c r="J330" s="52">
        <f>+J331</f>
        <v>15076.27</v>
      </c>
      <c r="K330" s="94">
        <f>+K331</f>
        <v>0.03725879559500894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15076.27</v>
      </c>
      <c r="I331" s="36"/>
      <c r="J331" s="36">
        <f>SUBTOTAL(9,G331:I331)</f>
        <v>15076.27</v>
      </c>
      <c r="K331" s="83">
        <f>_xlfn.IFERROR(J331/$J$19*100,"0.00")</f>
        <v>0.03725879559500894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23737.5</v>
      </c>
      <c r="I336" s="52">
        <f>+I337</f>
        <v>0</v>
      </c>
      <c r="J336" s="52">
        <f>+J337</f>
        <v>23737.5</v>
      </c>
      <c r="K336" s="94">
        <f>+K337</f>
        <v>0.05866375837236431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>
        <v>23737.5</v>
      </c>
      <c r="I337" s="36"/>
      <c r="J337" s="36">
        <f>SUBTOTAL(9,G337:I337)</f>
        <v>23737.5</v>
      </c>
      <c r="K337" s="83">
        <f>_xlfn.IFERROR(J337/$J$19*100,"0.00")</f>
        <v>0.05866375837236431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0</v>
      </c>
      <c r="I348" s="47">
        <f>+I349+I350</f>
        <v>0</v>
      </c>
      <c r="J348" s="36">
        <f>+J349+J350</f>
        <v>0</v>
      </c>
      <c r="K348" s="83">
        <f>+K349+K350</f>
        <v>0</v>
      </c>
    </row>
    <row r="349" spans="1:11" ht="12.75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/>
      <c r="I349" s="47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325189.88</v>
      </c>
      <c r="I403" s="70">
        <f>+I404+I415+I424+I433+I440+I455+I460+I479</f>
        <v>0</v>
      </c>
      <c r="J403" s="70">
        <f>+J404+J415+J424+J433+J440+J455+J460+J479</f>
        <v>325189.88</v>
      </c>
      <c r="K403" s="91">
        <f>+K404+K415+K424+K433+K440+K455+K460+K479</f>
        <v>0.8036592120256196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64548.87</v>
      </c>
      <c r="I404" s="63">
        <f>+I405+I407+I409+I411+I413</f>
        <v>0</v>
      </c>
      <c r="J404" s="63">
        <f>+J405+J407+J409+J411+J413</f>
        <v>64548.87</v>
      </c>
      <c r="K404" s="92">
        <f>+K405+K407+K409+K411+K413</f>
        <v>0.15952308848400867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64548.87</v>
      </c>
      <c r="I409" s="52">
        <f>+I410</f>
        <v>0</v>
      </c>
      <c r="J409" s="52">
        <f>+J410</f>
        <v>64548.87</v>
      </c>
      <c r="K409" s="94">
        <f>+K410</f>
        <v>0.15952308848400867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>
        <v>64548.87</v>
      </c>
      <c r="I410" s="47"/>
      <c r="J410" s="36">
        <f>SUBTOTAL(9,G410:I410)</f>
        <v>64548.87</v>
      </c>
      <c r="K410" s="83">
        <f>_xlfn.IFERROR(J410/$J$19*100,"0.00")</f>
        <v>0.15952308848400867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159131.98</v>
      </c>
      <c r="I424" s="63">
        <f>+I425+I427+I429+I431</f>
        <v>0</v>
      </c>
      <c r="J424" s="63">
        <f>+J425+J427+J429+J431</f>
        <v>159131.98</v>
      </c>
      <c r="K424" s="92">
        <f>+K425+K427+K429+K431</f>
        <v>0.3932714070157308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159131.98</v>
      </c>
      <c r="I425" s="52">
        <f>+I426</f>
        <v>0</v>
      </c>
      <c r="J425" s="52">
        <f>+J426</f>
        <v>159131.98</v>
      </c>
      <c r="K425" s="94">
        <f>+K426</f>
        <v>0.3932714070157308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159131.98</v>
      </c>
      <c r="I426" s="47"/>
      <c r="J426" s="36">
        <f>SUBTOTAL(9,G426:I426)</f>
        <v>159131.98</v>
      </c>
      <c r="K426" s="83">
        <f>_xlfn.IFERROR(J426/$J$19*100,"0.00")</f>
        <v>0.3932714070157308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101509.03</v>
      </c>
      <c r="I440" s="63">
        <f>+I441+I443+I445+I447+I449+I451+I453</f>
        <v>0</v>
      </c>
      <c r="J440" s="63">
        <f>+J441+J443+J445+J447+J449+J451+J453</f>
        <v>101509.03</v>
      </c>
      <c r="K440" s="92">
        <f>+K441+K443+K445+K447+K449+K451+K453</f>
        <v>0.2508647165258801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101509.03</v>
      </c>
      <c r="I449" s="52">
        <f>+I450</f>
        <v>0</v>
      </c>
      <c r="J449" s="52">
        <f>+J450</f>
        <v>101509.03</v>
      </c>
      <c r="K449" s="94">
        <f>+K450</f>
        <v>0.2508647165258801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>
        <v>101509.03</v>
      </c>
      <c r="I450" s="47"/>
      <c r="J450" s="36">
        <f>SUBTOTAL(9,G450:I450)</f>
        <v>101509.03</v>
      </c>
      <c r="K450" s="83">
        <f>_xlfn.IFERROR(J450/$J$19*100,"0.00")</f>
        <v>0.2508647165258801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  <row r="518" spans="5:8" ht="15.75">
      <c r="E518" s="2" t="s">
        <v>399</v>
      </c>
      <c r="F518" s="2" t="s">
        <v>403</v>
      </c>
      <c r="H518" s="125"/>
    </row>
    <row r="519" spans="6:8" ht="15.75">
      <c r="F519" s="2" t="s">
        <v>402</v>
      </c>
      <c r="H519" s="125"/>
    </row>
    <row r="520" spans="6:8" ht="15.75">
      <c r="F520" s="2" t="s">
        <v>401</v>
      </c>
      <c r="H520" s="125"/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2017-12-04T19:20:10Z</cp:lastPrinted>
  <dcterms:created xsi:type="dcterms:W3CDTF">2007-07-31T17:41:49Z</dcterms:created>
  <dcterms:modified xsi:type="dcterms:W3CDTF">2017-12-05T19:14:56Z</dcterms:modified>
  <cp:category/>
  <cp:version/>
  <cp:contentType/>
  <cp:contentStatus/>
</cp:coreProperties>
</file>