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DICIEMBRE 2022\"/>
    </mc:Choice>
  </mc:AlternateContent>
  <bookViews>
    <workbookView xWindow="0" yWindow="0" windowWidth="19200" windowHeight="11295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V11" i="1" l="1"/>
  <c r="V54" i="1" l="1"/>
  <c r="U54" i="1" l="1"/>
  <c r="U28" i="1"/>
  <c r="U18" i="1"/>
  <c r="U11" i="1" s="1"/>
  <c r="U12" i="1"/>
  <c r="X16" i="1" l="1"/>
  <c r="U85" i="1"/>
  <c r="L77" i="3"/>
  <c r="K77" i="3"/>
  <c r="J77" i="3"/>
  <c r="I77" i="3"/>
  <c r="H77" i="3"/>
  <c r="G77" i="3"/>
  <c r="V50" i="3"/>
  <c r="V48" i="3"/>
  <c r="V46" i="3" s="1"/>
  <c r="V77" i="3" s="1"/>
  <c r="T46" i="3"/>
  <c r="R46" i="3"/>
  <c r="Q46" i="3"/>
  <c r="O46" i="3"/>
  <c r="N46" i="3"/>
  <c r="F46" i="3"/>
  <c r="E46" i="3"/>
  <c r="C46" i="3"/>
  <c r="B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B30" i="3"/>
  <c r="V28" i="3"/>
  <c r="V20" i="3" s="1"/>
  <c r="T20" i="3"/>
  <c r="T3" i="3" s="1"/>
  <c r="S20" i="3"/>
  <c r="R20" i="3"/>
  <c r="Q20" i="3"/>
  <c r="P20" i="3"/>
  <c r="P77" i="3" s="1"/>
  <c r="O20" i="3"/>
  <c r="N20" i="3"/>
  <c r="N3" i="3" s="1"/>
  <c r="M20" i="3"/>
  <c r="F20" i="3"/>
  <c r="E20" i="3"/>
  <c r="D20" i="3"/>
  <c r="C20" i="3"/>
  <c r="B20" i="3"/>
  <c r="V15" i="3"/>
  <c r="V13" i="3"/>
  <c r="V10" i="3" s="1"/>
  <c r="T10" i="3"/>
  <c r="S10" i="3"/>
  <c r="R10" i="3"/>
  <c r="Q10" i="3"/>
  <c r="P10" i="3"/>
  <c r="O10" i="3"/>
  <c r="N10" i="3"/>
  <c r="M10" i="3"/>
  <c r="E10" i="3"/>
  <c r="D10" i="3"/>
  <c r="D3" i="3" s="1"/>
  <c r="D77" i="3" s="1"/>
  <c r="B10" i="3"/>
  <c r="V7" i="3"/>
  <c r="V4" i="3" s="1"/>
  <c r="T4" i="3"/>
  <c r="S4" i="3"/>
  <c r="R4" i="3"/>
  <c r="Q4" i="3"/>
  <c r="Q3" i="3" s="1"/>
  <c r="P4" i="3"/>
  <c r="O4" i="3"/>
  <c r="O77" i="3" s="1"/>
  <c r="N4" i="3"/>
  <c r="M4" i="3"/>
  <c r="M3" i="3" s="1"/>
  <c r="F4" i="3"/>
  <c r="E4" i="3"/>
  <c r="D4" i="3"/>
  <c r="C4" i="3"/>
  <c r="R3" i="3"/>
  <c r="P3" i="3"/>
  <c r="L3" i="3"/>
  <c r="K3" i="3"/>
  <c r="J3" i="3"/>
  <c r="I3" i="3"/>
  <c r="H3" i="3"/>
  <c r="C3" i="3"/>
  <c r="Q77" i="3" l="1"/>
  <c r="R77" i="3"/>
  <c r="N77" i="3"/>
  <c r="E3" i="3"/>
  <c r="S77" i="3"/>
  <c r="B77" i="3"/>
  <c r="T77" i="3"/>
  <c r="S3" i="3"/>
  <c r="C77" i="3"/>
  <c r="M77" i="3"/>
  <c r="O3" i="3"/>
  <c r="F3" i="3"/>
  <c r="F77" i="3"/>
  <c r="E77" i="3"/>
  <c r="V85" i="1"/>
  <c r="V12" i="1"/>
  <c r="V18" i="1"/>
  <c r="T54" i="1"/>
  <c r="T28" i="1"/>
  <c r="T18" i="1"/>
  <c r="T12" i="1"/>
  <c r="T11" i="1" s="1"/>
  <c r="T85" i="1" s="1"/>
  <c r="S85" i="1" l="1"/>
  <c r="S11" i="1" l="1"/>
  <c r="S28" i="1"/>
  <c r="S18" i="1"/>
  <c r="S12" i="1"/>
  <c r="V28" i="1" l="1"/>
  <c r="R85" i="1" l="1"/>
  <c r="R54" i="1"/>
  <c r="P85" i="1"/>
  <c r="R11" i="1"/>
  <c r="R28" i="1" l="1"/>
  <c r="R18" i="1"/>
  <c r="R12" i="1"/>
  <c r="V15" i="1"/>
  <c r="V21" i="1"/>
  <c r="V36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8" i="1"/>
  <c r="Q18" i="1" l="1"/>
  <c r="Q28" i="1"/>
  <c r="Q54" i="1"/>
  <c r="Q12" i="1" l="1"/>
  <c r="Q11" i="1" s="1"/>
  <c r="Q85" i="1" s="1"/>
  <c r="P28" i="1" l="1"/>
  <c r="P18" i="1"/>
  <c r="P12" i="1"/>
  <c r="P11" i="1" l="1"/>
  <c r="O28" i="1"/>
  <c r="N54" i="1" l="1"/>
  <c r="N28" i="1"/>
  <c r="N18" i="1"/>
  <c r="N12" i="1"/>
  <c r="N11" i="1" l="1"/>
  <c r="N85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F28" i="1"/>
  <c r="F12" i="1"/>
  <c r="F11" i="1" s="1"/>
  <c r="E12" i="1" l="1"/>
  <c r="E54" i="1" l="1"/>
  <c r="E28" i="1"/>
  <c r="E18" i="1"/>
  <c r="D28" i="1"/>
  <c r="D18" i="1"/>
  <c r="D11" i="1" l="1"/>
  <c r="E11" i="1"/>
  <c r="D85" i="1" l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<sst xmlns="http://schemas.openxmlformats.org/spreadsheetml/2006/main" count="194" uniqueCount="107">
  <si>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</si>
  <si>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</si>
  <si>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</si>
  <si>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</si>
  <si>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</si>
  <si>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</si>
  <si>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</si>
  <si>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</si>
  <si>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</si>
  <si>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</si>
  <si>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</si>
  <si>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</si>
  <si>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</si>
  <si>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</si>
  <si>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</si>
  <si>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</si>
  <si>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</si>
  <si>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</si>
  <si>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</si>
  <si>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</si>
  <si>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</si>
  <si>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</si>
  <si>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</si>
  <si>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</si>
  <si>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</si>
  <si>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</si>
  <si>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</si>
  <si>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</si>
  <si>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</si>
  <si>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</si>
  <si>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</si>
  <si>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</si>
  <si>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</si>
  <si>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</si>
  <si>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</si>
  <si>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</si>
  <si>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</si>
  <si>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</si>
  <si>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</si>
  <si>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</si>
  <si>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</si>
  <si>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</si>
  <si>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</si>
  <si>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</si>
  <si>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</si>
  <si>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</si>
  <si>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</si>
  <si>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</si>
  <si>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</si>
  <si>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</si>
  <si>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</si>
  <si>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</si>
  <si>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</si>
  <si>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</si>
  <si>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</si>
  <si>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</si>
  <si>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</si>
  <si>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</si>
  <si>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</si>
  <si>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</si>
  <si>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</si>
  <si>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</si>
  <si>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</si>
  <si>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</si>
  <si>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</si>
  <si>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</si>
  <si>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</si>
  <si>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</si>
  <si>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</si>
  <si>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</si>
  <si>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</si>
  <si>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</si>
  <si>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</si>
  <si>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</si>
  <si>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</si>
  <si>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</si>
  <si>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</si>
  <si>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</si>
  <si>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</si>
  <si>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</si>
  <si>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</si>
  <si>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</si>
  <si>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</si>
  <si>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</si>
  <si>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</si>
  <si>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</si>
  <si>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</si>
  <si>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</si>
  <si>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</si>
  <si>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</si>
  <si>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</si>
  <si>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</si>
  <si>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</si>
  <si>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</si>
  <si>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</si>
  <si>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</si>
  <si>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</si>
  <si>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</si>
  <si>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</si>
  <si>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</si>
  <si>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</si>
  <si>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t>Agosto</t>
  </si>
  <si>
    <t>Octubre</t>
  </si>
  <si>
    <t>Noviembre</t>
  </si>
  <si>
    <t xml:space="preserve">                               Contabilidad                                                                                                Encargado Financiero</t>
  </si>
  <si>
    <t>Diciembre</t>
  </si>
  <si>
    <r>
      <rPr>
        <sz val="14"/>
        <color theme="1"/>
        <rFont val="Calibri"/>
        <family val="2"/>
        <scheme val="minor"/>
      </rPr>
      <t xml:space="preserve">    Elaborado Por</t>
    </r>
    <r>
      <rPr>
        <b/>
        <sz val="14"/>
        <color theme="1"/>
        <rFont val="Calibri"/>
        <family val="2"/>
        <scheme val="minor"/>
      </rPr>
      <t xml:space="preserve">: Licda. Yosenia Puello                                                                       </t>
    </r>
    <r>
      <rPr>
        <sz val="14"/>
        <color theme="1"/>
        <rFont val="Calibri"/>
        <family val="2"/>
        <scheme val="minor"/>
      </rPr>
      <t>Aprobado Por</t>
    </r>
    <r>
      <rPr>
        <b/>
        <sz val="14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</si>
</sst>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6" fillId="0" borderId="0" xfId="0" applyFont="1"/>
    <xf numFmtId="0" fontId="8" fillId="0" borderId="0" xfId="0" applyFont="1"/>
    <xf numFmtId="43" fontId="6" fillId="0" borderId="0" xfId="1" applyFont="1"/>
    <xf numFmtId="43" fontId="9" fillId="0" borderId="0" xfId="1" applyFont="1"/>
    <xf numFmtId="43" fontId="0" fillId="0" borderId="0" xfId="1" applyFont="1"/>
    <xf numFmtId="0" fontId="5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5" fillId="0" borderId="0" xfId="0" applyFont="1" applyBorder="1" applyAlignment="1">
      <alignment horizontal="center" vertical="top" wrapText="1" readingOrder="1"/>
    </xf>
    <xf numFmtId="43" fontId="7" fillId="4" borderId="2" xfId="1" applyFont="1" applyFill="1" applyBorder="1"/>
    <xf numFmtId="2" fontId="0" fillId="0" borderId="0" xfId="0" applyNumberFormat="1"/>
    <xf numFmtId="164" fontId="7" fillId="0" borderId="0" xfId="0" applyNumberFormat="1" applyFont="1" applyBorder="1"/>
    <xf numFmtId="0" fontId="8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0" fillId="0" borderId="10" xfId="0" applyBorder="1"/>
    <xf numFmtId="0" fontId="0" fillId="0" borderId="11" xfId="0" applyBorder="1"/>
    <xf numFmtId="0" fontId="0" fillId="0" borderId="8" xfId="0" applyBorder="1" applyAlignment="1"/>
    <xf numFmtId="0" fontId="0" fillId="0" borderId="9" xfId="0" applyBorder="1" applyAlignment="1"/>
    <xf numFmtId="0" fontId="5" fillId="0" borderId="12" xfId="0" applyFont="1" applyBorder="1" applyAlignment="1">
      <alignment horizontal="center" vertical="top" wrapText="1" readingOrder="1"/>
    </xf>
    <xf numFmtId="43" fontId="6" fillId="0" borderId="0" xfId="1" applyFont="1" applyFill="1"/>
    <xf numFmtId="0" fontId="6" fillId="0" borderId="0" xfId="0" applyFont="1" applyFill="1"/>
    <xf numFmtId="43" fontId="9" fillId="0" borderId="0" xfId="1" applyFont="1" applyFill="1"/>
    <xf numFmtId="0" fontId="5" fillId="0" borderId="0" xfId="0" applyFont="1" applyBorder="1" applyAlignment="1">
      <alignment horizontal="center" vertical="top" wrapText="1" readingOrder="1"/>
    </xf>
    <xf numFmtId="43" fontId="0" fillId="0" borderId="0" xfId="0" applyNumberFormat="1"/>
    <xf numFmtId="0" fontId="0" fillId="0" borderId="13" xfId="0" applyBorder="1"/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left"/>
    </xf>
    <xf numFmtId="43" fontId="7" fillId="0" borderId="1" xfId="1" applyFont="1" applyBorder="1"/>
    <xf numFmtId="43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43" fontId="7" fillId="0" borderId="0" xfId="1" applyFont="1" applyBorder="1"/>
    <xf numFmtId="43" fontId="7" fillId="0" borderId="0" xfId="1" applyFont="1" applyBorder="1" applyAlignment="1">
      <alignment readingOrder="1"/>
    </xf>
    <xf numFmtId="0" fontId="7" fillId="0" borderId="0" xfId="0" applyFont="1" applyAlignment="1">
      <alignment horizontal="left" indent="1"/>
    </xf>
    <xf numFmtId="43" fontId="6" fillId="0" borderId="0" xfId="1" applyFont="1" applyAlignment="1">
      <alignment vertical="top"/>
    </xf>
    <xf numFmtId="43" fontId="6" fillId="0" borderId="0" xfId="1" applyFont="1" applyAlignment="1">
      <alignment readingOrder="1"/>
    </xf>
    <xf numFmtId="43" fontId="6" fillId="0" borderId="0" xfId="1" applyFont="1" applyBorder="1"/>
    <xf numFmtId="0" fontId="6" fillId="0" borderId="0" xfId="0" applyFont="1" applyAlignment="1">
      <alignment horizontal="left" indent="2"/>
    </xf>
    <xf numFmtId="43" fontId="6" fillId="0" borderId="0" xfId="1" applyFont="1" applyFill="1" applyAlignment="1">
      <alignment readingOrder="1"/>
    </xf>
    <xf numFmtId="2" fontId="6" fillId="0" borderId="0" xfId="0" applyNumberFormat="1" applyFont="1"/>
    <xf numFmtId="43" fontId="6" fillId="0" borderId="0" xfId="1" applyFont="1" applyFill="1" applyBorder="1"/>
    <xf numFmtId="0" fontId="6" fillId="0" borderId="0" xfId="0" applyFont="1" applyFill="1" applyAlignment="1">
      <alignment readingOrder="1"/>
    </xf>
    <xf numFmtId="43" fontId="7" fillId="0" borderId="0" xfId="1" applyFont="1" applyAlignment="1">
      <alignment vertical="top"/>
    </xf>
    <xf numFmtId="43" fontId="7" fillId="0" borderId="0" xfId="1" applyFont="1"/>
    <xf numFmtId="43" fontId="7" fillId="0" borderId="0" xfId="1" applyFont="1" applyFill="1" applyBorder="1"/>
    <xf numFmtId="43" fontId="7" fillId="0" borderId="0" xfId="1" applyFont="1" applyFill="1"/>
    <xf numFmtId="43" fontId="7" fillId="0" borderId="0" xfId="1" applyFont="1" applyFill="1" applyAlignment="1">
      <alignment readingOrder="1"/>
    </xf>
    <xf numFmtId="0" fontId="6" fillId="0" borderId="0" xfId="0" applyFont="1" applyAlignment="1">
      <alignment vertical="top"/>
    </xf>
    <xf numFmtId="0" fontId="6" fillId="0" borderId="0" xfId="0" applyFont="1" applyAlignment="1">
      <alignment wrapText="1"/>
    </xf>
    <xf numFmtId="43" fontId="6" fillId="0" borderId="0" xfId="1" applyFont="1" applyAlignment="1">
      <alignment vertical="top" wrapText="1"/>
    </xf>
    <xf numFmtId="43" fontId="6" fillId="0" borderId="0" xfId="1" applyFont="1" applyAlignment="1">
      <alignment wrapText="1"/>
    </xf>
    <xf numFmtId="43" fontId="7" fillId="0" borderId="0" xfId="0" applyNumberFormat="1" applyFont="1" applyFill="1"/>
    <xf numFmtId="43" fontId="7" fillId="0" borderId="0" xfId="0" applyNumberFormat="1" applyFont="1" applyFill="1" applyAlignment="1">
      <alignment readingOrder="1"/>
    </xf>
    <xf numFmtId="0" fontId="6" fillId="0" borderId="0" xfId="0" applyFont="1" applyAlignment="1">
      <alignment horizontal="center" wrapText="1"/>
    </xf>
    <xf numFmtId="43" fontId="10" fillId="0" borderId="0" xfId="1" applyFont="1"/>
    <xf numFmtId="0" fontId="6" fillId="0" borderId="0" xfId="0" applyFont="1" applyAlignment="1">
      <alignment readingOrder="1"/>
    </xf>
    <xf numFmtId="0" fontId="6" fillId="0" borderId="0" xfId="0" applyFont="1" applyAlignment="1">
      <alignment horizontal="left" wrapText="1" indent="2"/>
    </xf>
    <xf numFmtId="43" fontId="7" fillId="0" borderId="0" xfId="1" applyFont="1" applyAlignment="1">
      <alignment readingOrder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43" fontId="7" fillId="0" borderId="0" xfId="1" applyFont="1" applyBorder="1" applyAlignment="1">
      <alignment vertical="top"/>
    </xf>
    <xf numFmtId="164" fontId="7" fillId="0" borderId="0" xfId="0" applyNumberFormat="1" applyFont="1" applyBorder="1" applyAlignment="1">
      <alignment readingOrder="1"/>
    </xf>
    <xf numFmtId="2" fontId="6" fillId="0" borderId="0" xfId="0" applyNumberFormat="1" applyFont="1" applyAlignment="1">
      <alignment vertical="top"/>
    </xf>
    <xf numFmtId="0" fontId="11" fillId="4" borderId="2" xfId="0" applyFont="1" applyFill="1" applyBorder="1" applyAlignment="1">
      <alignment vertical="center"/>
    </xf>
    <xf numFmtId="164" fontId="7" fillId="4" borderId="2" xfId="0" applyNumberFormat="1" applyFont="1" applyFill="1" applyBorder="1"/>
    <xf numFmtId="43" fontId="7" fillId="5" borderId="0" xfId="1" applyFont="1" applyFill="1"/>
    <xf numFmtId="43" fontId="7" fillId="4" borderId="2" xfId="1" applyFont="1" applyFill="1" applyBorder="1" applyAlignment="1">
      <alignment readingOrder="1"/>
    </xf>
    <xf numFmtId="0" fontId="12" fillId="2" borderId="3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readingOrder="1"/>
    </xf>
    <xf numFmtId="0" fontId="5" fillId="0" borderId="0" xfId="0" applyFont="1" applyBorder="1" applyAlignment="1">
      <alignment horizontal="center" vertical="top" wrapText="1" readingOrder="1"/>
    </xf>
    <xf numFmtId="0" fontId="14" fillId="0" borderId="0" xfId="0" applyFont="1" applyBorder="1"/>
    <xf numFmtId="0" fontId="14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0" fillId="0" borderId="0" xfId="0" applyNumberFormat="1" applyFill="1"/>
    <xf numFmtId="0" fontId="0" fillId="0" borderId="0" xfId="0" applyFill="1"/>
    <xf numFmtId="43" fontId="0" fillId="0" borderId="0" xfId="1" applyFont="1" applyFill="1"/>
    <xf numFmtId="0" fontId="13" fillId="0" borderId="0" xfId="0" applyFont="1" applyBorder="1"/>
    <xf numFmtId="0" fontId="13" fillId="0" borderId="6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2390775</xdr:colOff>
      <xdr:row>0</xdr:row>
      <xdr:rowOff>247650</xdr:rowOff>
    </xdr:from>
    <xdr:ext cx="1343025" cy="733425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47650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15</xdr:col>
      <xdr:colOff>800100</xdr:colOff>
      <xdr:row>0</xdr:row>
      <xdr:rowOff>276225</xdr:rowOff>
    </xdr:from>
    <xdr:to>
      <xdr:col>17</xdr:col>
      <xdr:colOff>190500</xdr:colOff>
      <xdr:row>4</xdr:row>
      <xdr:rowOff>171450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276225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topLeftCell="A82" zoomScaleNormal="100" workbookViewId="0">
      <selection activeCell="W51" sqref="W51"/>
    </sheetView>
  </sheetViews>
  <sheetFormatPr baseColWidth="10" defaultRowHeight="15" x14ac:dyDescent="0.25"/>
  <cols>
    <col min="1" max="1" width="54.42578125" customWidth="1"/>
    <col min="2" max="2" width="14.140625" style="1" customWidth="1"/>
    <col min="3" max="3" width="15.7109375" style="1" customWidth="1"/>
    <col min="4" max="4" width="13.28515625" customWidth="1"/>
    <col min="5" max="5" width="13.5703125" customWidth="1"/>
    <col min="6" max="6" width="13.4257812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0.140625" customWidth="1"/>
    <col min="13" max="13" width="13.140625" customWidth="1"/>
    <col min="14" max="14" width="14.28515625" customWidth="1"/>
    <col min="15" max="15" width="14.5703125" customWidth="1"/>
    <col min="16" max="16" width="14.140625" style="1" customWidth="1"/>
    <col min="17" max="17" width="13.85546875" style="1" customWidth="1"/>
    <col min="18" max="21" width="14.5703125" style="1" customWidth="1"/>
    <col min="22" max="22" width="16.28515625" customWidth="1"/>
    <col min="23" max="23" width="19.28515625" customWidth="1"/>
    <col min="24" max="24" width="22.140625" customWidth="1"/>
  </cols>
  <sheetData>
    <row r="1" spans="1:24" ht="28.5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4" ht="2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4" ht="15.75" x14ac:dyDescent="0.25">
      <c r="A3" s="102" t="s">
        <v>99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4" ht="15.75" x14ac:dyDescent="0.25">
      <c r="A4" s="104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4" ht="15.75" x14ac:dyDescent="0.25">
      <c r="A5" s="105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</row>
    <row r="6" spans="1:24" s="1" customFormat="1" ht="15.7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31"/>
      <c r="Q6" s="32"/>
      <c r="R6" s="33"/>
      <c r="S6" s="34"/>
      <c r="T6" s="35"/>
      <c r="U6" s="83"/>
      <c r="V6" s="28"/>
      <c r="W6" s="6"/>
    </row>
    <row r="7" spans="1:24" s="1" customFormat="1" ht="15.7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31"/>
      <c r="Q7" s="32"/>
      <c r="R7" s="33"/>
      <c r="S7" s="34"/>
      <c r="T7" s="35"/>
      <c r="U7" s="83"/>
      <c r="V7" s="28"/>
      <c r="W7" s="6"/>
    </row>
    <row r="8" spans="1:24" s="1" customFormat="1" ht="15.75" x14ac:dyDescent="0.25">
      <c r="A8" s="7"/>
      <c r="B8" s="10"/>
      <c r="C8" s="10"/>
      <c r="D8" s="7"/>
      <c r="E8" s="7"/>
      <c r="F8" s="7"/>
      <c r="G8" s="7"/>
      <c r="H8" s="7"/>
      <c r="I8" s="7"/>
      <c r="J8" s="7"/>
      <c r="K8" s="7"/>
      <c r="L8" s="7"/>
      <c r="M8" s="24"/>
      <c r="N8" s="7"/>
      <c r="O8" s="7"/>
      <c r="P8" s="31"/>
      <c r="Q8" s="24"/>
      <c r="R8" s="24"/>
      <c r="S8" s="34"/>
      <c r="T8" s="35"/>
      <c r="U8" s="24"/>
      <c r="V8" s="7"/>
      <c r="W8" s="29"/>
    </row>
    <row r="9" spans="1:24" x14ac:dyDescent="0.25">
      <c r="D9" s="22" t="s">
        <v>100</v>
      </c>
      <c r="E9" s="23"/>
      <c r="F9" s="20"/>
      <c r="G9" s="1"/>
      <c r="H9" s="1"/>
      <c r="I9" s="1"/>
      <c r="J9" s="1"/>
      <c r="K9" s="1"/>
      <c r="L9" s="1"/>
      <c r="M9" s="1"/>
      <c r="N9" s="30"/>
      <c r="O9" s="30"/>
      <c r="P9" s="20"/>
      <c r="Q9" s="9"/>
      <c r="R9" s="9"/>
      <c r="S9" s="20"/>
      <c r="T9" s="20"/>
      <c r="U9" s="9"/>
      <c r="V9" s="21"/>
    </row>
    <row r="10" spans="1:24" ht="15.75" x14ac:dyDescent="0.25">
      <c r="A10" s="76" t="s">
        <v>4</v>
      </c>
      <c r="B10" s="77" t="s">
        <v>90</v>
      </c>
      <c r="C10" s="77" t="s">
        <v>91</v>
      </c>
      <c r="D10" s="78" t="s">
        <v>5</v>
      </c>
      <c r="E10" s="78" t="s">
        <v>6</v>
      </c>
      <c r="F10" s="78" t="s">
        <v>7</v>
      </c>
      <c r="G10" s="79" t="s">
        <v>8</v>
      </c>
      <c r="H10" s="80" t="s">
        <v>9</v>
      </c>
      <c r="I10" s="79" t="s">
        <v>10</v>
      </c>
      <c r="J10" s="80" t="s">
        <v>11</v>
      </c>
      <c r="K10" s="79" t="s">
        <v>12</v>
      </c>
      <c r="L10" s="79" t="s">
        <v>13</v>
      </c>
      <c r="M10" s="79" t="s">
        <v>8</v>
      </c>
      <c r="N10" s="80" t="s">
        <v>9</v>
      </c>
      <c r="O10" s="80" t="s">
        <v>10</v>
      </c>
      <c r="P10" s="81" t="s">
        <v>11</v>
      </c>
      <c r="Q10" s="81" t="s">
        <v>101</v>
      </c>
      <c r="R10" s="81" t="s">
        <v>13</v>
      </c>
      <c r="S10" s="81" t="s">
        <v>102</v>
      </c>
      <c r="T10" s="82" t="s">
        <v>103</v>
      </c>
      <c r="U10" s="82" t="s">
        <v>105</v>
      </c>
      <c r="V10" s="79" t="s">
        <v>14</v>
      </c>
    </row>
    <row r="11" spans="1:24" x14ac:dyDescent="0.25">
      <c r="A11" s="36" t="s">
        <v>15</v>
      </c>
      <c r="B11" s="37">
        <v>674698941</v>
      </c>
      <c r="C11" s="38">
        <f>SUM(C12,C18,C28,C54)</f>
        <v>-5900000</v>
      </c>
      <c r="D11" s="37">
        <f>SUM(D12,D18,D28,D38,D47,D54,D64,D69,D72,,D76,D80,D83)</f>
        <v>45279105.919999994</v>
      </c>
      <c r="E11" s="37">
        <f>SUM(E12,E18,E28)</f>
        <v>46857608.770000003</v>
      </c>
      <c r="F11" s="37">
        <f>SUM(F12,F28,F54)</f>
        <v>43187684.770000003</v>
      </c>
      <c r="G11" s="39">
        <v>38668647.490000002</v>
      </c>
      <c r="H11" s="39">
        <f>H12+H18</f>
        <v>41305146.700000003</v>
      </c>
      <c r="I11" s="39">
        <f>I12+I18+I28</f>
        <v>41777292.079999998</v>
      </c>
      <c r="J11" s="39">
        <f t="shared" ref="J11:O11" si="0">J12+J18+J28+J54</f>
        <v>51796862.140000001</v>
      </c>
      <c r="K11" s="39">
        <f t="shared" si="0"/>
        <v>61347647.799999997</v>
      </c>
      <c r="L11" s="39">
        <f t="shared" si="0"/>
        <v>50475396.700000003</v>
      </c>
      <c r="M11" s="37">
        <f t="shared" si="0"/>
        <v>44974672.939999998</v>
      </c>
      <c r="N11" s="37">
        <f t="shared" si="0"/>
        <v>47962516.910000004</v>
      </c>
      <c r="O11" s="37">
        <f t="shared" si="0"/>
        <v>51545718.670000009</v>
      </c>
      <c r="P11" s="40">
        <f t="shared" ref="P11:U11" si="1">SUM(P12,P18,P28)</f>
        <v>49035774.910000004</v>
      </c>
      <c r="Q11" s="40">
        <f t="shared" si="1"/>
        <v>45963237.870000005</v>
      </c>
      <c r="R11" s="40">
        <f t="shared" si="1"/>
        <v>48789343.600000001</v>
      </c>
      <c r="S11" s="40">
        <f t="shared" si="1"/>
        <v>48749768.030000001</v>
      </c>
      <c r="T11" s="41">
        <f t="shared" si="1"/>
        <v>51544716.459999993</v>
      </c>
      <c r="U11" s="41">
        <f t="shared" si="1"/>
        <v>103604717.86</v>
      </c>
      <c r="V11" s="40">
        <f>SUM(V12,V18,V28)</f>
        <v>626353282.77999997</v>
      </c>
      <c r="W11" s="93"/>
    </row>
    <row r="12" spans="1:24" x14ac:dyDescent="0.25">
      <c r="A12" s="42" t="s">
        <v>16</v>
      </c>
      <c r="B12" s="43">
        <v>543800412</v>
      </c>
      <c r="C12" s="4">
        <f>SUM(C13:C17)</f>
        <v>-9000000</v>
      </c>
      <c r="D12" s="52">
        <f>SUM(D13:D17)</f>
        <v>43378120.269999996</v>
      </c>
      <c r="E12" s="52">
        <f>SUM(E13:E17)</f>
        <v>39617631.170000002</v>
      </c>
      <c r="F12" s="52">
        <f>SUM(F13:F27)</f>
        <v>39644389.810000002</v>
      </c>
      <c r="G12" s="52">
        <v>33463906.940000001</v>
      </c>
      <c r="H12" s="52">
        <v>40841996.07</v>
      </c>
      <c r="I12" s="52">
        <v>38471439.140000001</v>
      </c>
      <c r="J12" s="52">
        <v>38483151.079999998</v>
      </c>
      <c r="K12" s="52">
        <v>38904935.149999999</v>
      </c>
      <c r="L12" s="52">
        <v>38457083.590000004</v>
      </c>
      <c r="M12" s="52">
        <f t="shared" ref="M12:R12" si="2">SUM(M13:M17)</f>
        <v>39981058.280000001</v>
      </c>
      <c r="N12" s="52">
        <f t="shared" si="2"/>
        <v>41616660.790000007</v>
      </c>
      <c r="O12" s="52">
        <f t="shared" si="2"/>
        <v>42549551.140000008</v>
      </c>
      <c r="P12" s="52">
        <f t="shared" si="2"/>
        <v>46786673.770000003</v>
      </c>
      <c r="Q12" s="52">
        <f t="shared" si="2"/>
        <v>40700204.270000003</v>
      </c>
      <c r="R12" s="52">
        <f t="shared" si="2"/>
        <v>42910337.170000002</v>
      </c>
      <c r="S12" s="52">
        <f>SUM(S13:S17)</f>
        <v>43409160.420000002</v>
      </c>
      <c r="T12" s="66">
        <f>SUM(T13:T17)</f>
        <v>43136295.829999998</v>
      </c>
      <c r="U12" s="66">
        <f>SUM(U13:U17)</f>
        <v>82498926.049999997</v>
      </c>
      <c r="V12" s="40">
        <f>SUM(V13:V17)</f>
        <v>546229008.97000003</v>
      </c>
      <c r="W12" s="93"/>
    </row>
    <row r="13" spans="1:24" ht="17.25" customHeight="1" x14ac:dyDescent="0.25">
      <c r="A13" s="46" t="s">
        <v>17</v>
      </c>
      <c r="B13" s="43">
        <v>142243513</v>
      </c>
      <c r="C13" s="4">
        <v>-4500000</v>
      </c>
      <c r="D13" s="4">
        <v>37367772.119999997</v>
      </c>
      <c r="E13" s="4">
        <v>33895648.850000001</v>
      </c>
      <c r="F13" s="4">
        <v>33937663.469999999</v>
      </c>
      <c r="G13" s="4">
        <v>28522647.32</v>
      </c>
      <c r="H13" s="4">
        <v>28158463.920000002</v>
      </c>
      <c r="I13" s="4">
        <v>33367005.420000002</v>
      </c>
      <c r="J13" s="4">
        <v>32426736.050000001</v>
      </c>
      <c r="K13" s="4">
        <v>33263651.640000001</v>
      </c>
      <c r="L13" s="4">
        <v>32848088.170000002</v>
      </c>
      <c r="M13" s="25">
        <v>33923163.530000001</v>
      </c>
      <c r="N13" s="25">
        <v>33792322.450000003</v>
      </c>
      <c r="O13" s="25">
        <v>35339311.039999999</v>
      </c>
      <c r="P13" s="25">
        <v>34963358.68</v>
      </c>
      <c r="Q13" s="25">
        <v>34043714.590000004</v>
      </c>
      <c r="R13" s="25">
        <v>36137197.710000001</v>
      </c>
      <c r="S13" s="25">
        <v>36169267.469999999</v>
      </c>
      <c r="T13" s="47">
        <v>36376747.25</v>
      </c>
      <c r="U13" s="47">
        <v>72318162.099999994</v>
      </c>
      <c r="V13" s="45">
        <v>458264329.25999999</v>
      </c>
      <c r="W13" s="93"/>
    </row>
    <row r="14" spans="1:24" ht="18.75" customHeight="1" x14ac:dyDescent="0.25">
      <c r="A14" s="46" t="s">
        <v>18</v>
      </c>
      <c r="B14" s="43">
        <v>264099581</v>
      </c>
      <c r="C14" s="48"/>
      <c r="D14" s="4">
        <v>557500</v>
      </c>
      <c r="E14" s="45">
        <v>517666.67</v>
      </c>
      <c r="F14" s="45">
        <v>495000</v>
      </c>
      <c r="G14" s="49">
        <v>554500</v>
      </c>
      <c r="H14" s="49">
        <v>8352681.9900000002</v>
      </c>
      <c r="I14" s="4">
        <v>0</v>
      </c>
      <c r="J14" s="4">
        <v>1096500</v>
      </c>
      <c r="K14" s="4">
        <v>538333.32999999996</v>
      </c>
      <c r="L14" s="4">
        <v>570000</v>
      </c>
      <c r="M14" s="25">
        <v>849399.96</v>
      </c>
      <c r="N14" s="25">
        <v>1687833.32</v>
      </c>
      <c r="O14" s="25">
        <v>1401583.34</v>
      </c>
      <c r="P14" s="25">
        <v>1429500</v>
      </c>
      <c r="Q14" s="25">
        <v>1429500</v>
      </c>
      <c r="R14" s="25">
        <v>1439500</v>
      </c>
      <c r="S14" s="25">
        <v>1389500</v>
      </c>
      <c r="T14" s="47">
        <v>1389500</v>
      </c>
      <c r="U14" s="47">
        <v>1389500</v>
      </c>
      <c r="V14" s="45">
        <v>13975983.289999999</v>
      </c>
      <c r="W14" s="93"/>
    </row>
    <row r="15" spans="1:24" x14ac:dyDescent="0.25">
      <c r="A15" s="46" t="s">
        <v>19</v>
      </c>
      <c r="B15" s="43">
        <v>6000000</v>
      </c>
      <c r="C15" s="4">
        <v>-6000000</v>
      </c>
      <c r="D15" s="2"/>
      <c r="E15" s="2"/>
      <c r="F15" s="2"/>
      <c r="G15" s="2"/>
      <c r="H15" s="2"/>
      <c r="I15" s="2"/>
      <c r="J15" s="2"/>
      <c r="K15" s="4"/>
      <c r="L15" s="4"/>
      <c r="M15" s="26"/>
      <c r="N15" s="26"/>
      <c r="O15" s="26"/>
      <c r="P15" s="26"/>
      <c r="Q15" s="26"/>
      <c r="R15" s="26"/>
      <c r="S15" s="26"/>
      <c r="T15" s="50"/>
      <c r="U15" s="50"/>
      <c r="V15" s="4">
        <f t="shared" ref="V15:V21" si="3">D15+E15+F15+G15+H15+I15+J15+K15+L15+M15+N15+O15</f>
        <v>0</v>
      </c>
      <c r="W15" s="93"/>
    </row>
    <row r="16" spans="1:24" x14ac:dyDescent="0.25">
      <c r="A16" s="46" t="s">
        <v>20</v>
      </c>
      <c r="B16" s="43">
        <v>56908787</v>
      </c>
      <c r="C16" s="4">
        <v>1500000</v>
      </c>
      <c r="D16" s="4">
        <v>246734.37</v>
      </c>
      <c r="E16" s="2"/>
      <c r="F16" s="2"/>
      <c r="G16" s="2"/>
      <c r="H16" s="2"/>
      <c r="I16" s="2"/>
      <c r="J16" s="2"/>
      <c r="K16" s="4"/>
      <c r="L16" s="4"/>
      <c r="M16" s="26"/>
      <c r="N16" s="25">
        <v>947965.25</v>
      </c>
      <c r="O16" s="25">
        <v>528498.81000000006</v>
      </c>
      <c r="P16" s="25">
        <v>5139798.2</v>
      </c>
      <c r="Q16" s="25"/>
      <c r="R16" s="25"/>
      <c r="S16" s="25">
        <v>507559.09</v>
      </c>
      <c r="T16" s="47"/>
      <c r="U16" s="47">
        <v>3452950</v>
      </c>
      <c r="V16" s="4">
        <v>10823505.720000001</v>
      </c>
      <c r="W16" s="93"/>
      <c r="X16" s="29">
        <f>SUM(V11,U11)</f>
        <v>729958000.63999999</v>
      </c>
    </row>
    <row r="17" spans="1:23" x14ac:dyDescent="0.25">
      <c r="A17" s="46" t="s">
        <v>21</v>
      </c>
      <c r="B17" s="43">
        <v>74548531</v>
      </c>
      <c r="C17" s="4"/>
      <c r="D17" s="4">
        <v>5206113.78</v>
      </c>
      <c r="E17" s="4">
        <v>5204315.6500000004</v>
      </c>
      <c r="F17" s="4">
        <v>5211726.34</v>
      </c>
      <c r="G17" s="4">
        <v>4386759.62</v>
      </c>
      <c r="H17" s="4">
        <v>4330850.16</v>
      </c>
      <c r="I17" s="4">
        <v>5104433.72</v>
      </c>
      <c r="J17" s="4">
        <v>4959915.03</v>
      </c>
      <c r="K17" s="4">
        <v>5102950.18</v>
      </c>
      <c r="L17" s="4">
        <v>5038995.42</v>
      </c>
      <c r="M17" s="25">
        <v>5208494.79</v>
      </c>
      <c r="N17" s="25">
        <v>5188539.7699999996</v>
      </c>
      <c r="O17" s="25">
        <v>5280157.95</v>
      </c>
      <c r="P17" s="25">
        <v>5254016.8899999997</v>
      </c>
      <c r="Q17" s="25">
        <v>5226989.68</v>
      </c>
      <c r="R17" s="25">
        <v>5333639.46</v>
      </c>
      <c r="S17" s="25">
        <v>5342833.8600000003</v>
      </c>
      <c r="T17" s="47">
        <v>5370048.5800000001</v>
      </c>
      <c r="U17" s="47">
        <v>5338313.95</v>
      </c>
      <c r="V17" s="4">
        <v>63165190.700000003</v>
      </c>
      <c r="W17" s="93"/>
    </row>
    <row r="18" spans="1:23" x14ac:dyDescent="0.25">
      <c r="A18" s="42" t="s">
        <v>22</v>
      </c>
      <c r="B18" s="51">
        <f>SUM(B19:B27)</f>
        <v>8426325</v>
      </c>
      <c r="C18" s="52">
        <v>3900000</v>
      </c>
      <c r="D18" s="52">
        <f>SUM(D19:D27)</f>
        <v>110323.65</v>
      </c>
      <c r="E18" s="53">
        <f>SUM(E19:E27)</f>
        <v>886918.38</v>
      </c>
      <c r="F18" s="53"/>
      <c r="G18" s="52">
        <v>568359.92000000004</v>
      </c>
      <c r="H18" s="52">
        <v>463150.63</v>
      </c>
      <c r="I18" s="52">
        <v>363000</v>
      </c>
      <c r="J18" s="52">
        <v>250282.83</v>
      </c>
      <c r="K18" s="52">
        <v>1452235.97</v>
      </c>
      <c r="L18" s="5">
        <v>1082853.94</v>
      </c>
      <c r="M18" s="27">
        <f>SUM(M19:M27)</f>
        <v>491935.05000000005</v>
      </c>
      <c r="N18" s="54">
        <f>SUM(N19:N25)</f>
        <v>1024389.1799999999</v>
      </c>
      <c r="O18" s="54">
        <f>SUM(O19:O25)</f>
        <v>902126.1</v>
      </c>
      <c r="P18" s="54">
        <f>SUM(P19:P27)</f>
        <v>533776.74000000011</v>
      </c>
      <c r="Q18" s="54">
        <f>SUM(Q20:Q27)</f>
        <v>862102.7</v>
      </c>
      <c r="R18" s="54">
        <f>SUM(R19:R26)</f>
        <v>458481.38</v>
      </c>
      <c r="S18" s="54">
        <f>SUM(S19:S27)</f>
        <v>395153.05</v>
      </c>
      <c r="T18" s="55">
        <f>SUM(T19:T27)</f>
        <v>1164416.3999999999</v>
      </c>
      <c r="U18" s="55">
        <f>SUM(U19:U26)</f>
        <v>3776303.6999999997</v>
      </c>
      <c r="V18" s="52">
        <f>SUM(V19:V27)</f>
        <v>10605926.379999999</v>
      </c>
      <c r="W18" s="93"/>
    </row>
    <row r="19" spans="1:23" x14ac:dyDescent="0.25">
      <c r="A19" s="46" t="s">
        <v>23</v>
      </c>
      <c r="B19" s="43">
        <v>3829978</v>
      </c>
      <c r="C19" s="4">
        <v>100000</v>
      </c>
      <c r="D19" s="4">
        <v>107623.65</v>
      </c>
      <c r="E19" s="4">
        <v>677491.98</v>
      </c>
      <c r="F19" s="4">
        <v>0</v>
      </c>
      <c r="G19" s="4">
        <v>237381.72</v>
      </c>
      <c r="H19" s="4">
        <v>463150.63</v>
      </c>
      <c r="I19" s="4">
        <v>360000</v>
      </c>
      <c r="J19" s="4">
        <v>250282.83</v>
      </c>
      <c r="K19" s="4">
        <v>970744.05</v>
      </c>
      <c r="L19" s="4">
        <v>586073.93999999994</v>
      </c>
      <c r="M19" s="25">
        <v>295685.95</v>
      </c>
      <c r="N19" s="25">
        <v>484941.18</v>
      </c>
      <c r="O19" s="25">
        <v>304126.09999999998</v>
      </c>
      <c r="P19" s="25">
        <v>492793.09</v>
      </c>
      <c r="Q19" s="25"/>
      <c r="R19" s="25">
        <v>398657.88</v>
      </c>
      <c r="S19" s="25">
        <v>204575.11</v>
      </c>
      <c r="T19" s="47">
        <v>423645.96</v>
      </c>
      <c r="U19" s="47">
        <v>1383819.3</v>
      </c>
      <c r="V19" s="4">
        <v>4773360.2</v>
      </c>
      <c r="W19" s="93"/>
    </row>
    <row r="20" spans="1:23" x14ac:dyDescent="0.25">
      <c r="A20" s="46" t="s">
        <v>24</v>
      </c>
      <c r="B20" s="43">
        <v>459348</v>
      </c>
      <c r="C20" s="4"/>
      <c r="D20" s="4">
        <v>0</v>
      </c>
      <c r="E20" s="4">
        <v>0</v>
      </c>
      <c r="F20" s="4">
        <v>0</v>
      </c>
      <c r="G20" s="4">
        <v>330978.2</v>
      </c>
      <c r="H20" s="4">
        <v>0</v>
      </c>
      <c r="I20" s="4">
        <v>0</v>
      </c>
      <c r="J20" s="2">
        <v>0</v>
      </c>
      <c r="K20" s="4">
        <v>481491.92</v>
      </c>
      <c r="L20" s="4">
        <v>420670</v>
      </c>
      <c r="M20" s="26">
        <v>0</v>
      </c>
      <c r="N20" s="25">
        <v>409648</v>
      </c>
      <c r="O20" s="25">
        <v>598000</v>
      </c>
      <c r="P20" s="25"/>
      <c r="Q20" s="25">
        <v>301065.2</v>
      </c>
      <c r="R20" s="25"/>
      <c r="S20" s="25"/>
      <c r="T20" s="47"/>
      <c r="U20" s="47">
        <v>1755663</v>
      </c>
      <c r="V20" s="4">
        <v>3064376.2</v>
      </c>
      <c r="W20" s="93"/>
    </row>
    <row r="21" spans="1:23" x14ac:dyDescent="0.25">
      <c r="A21" s="46" t="s">
        <v>25</v>
      </c>
      <c r="B21" s="56">
        <v>0</v>
      </c>
      <c r="C21" s="4"/>
      <c r="D21" s="4">
        <v>0</v>
      </c>
      <c r="E21" s="4">
        <v>0</v>
      </c>
      <c r="F21" s="4">
        <v>0</v>
      </c>
      <c r="G21" s="2"/>
      <c r="H21" s="2"/>
      <c r="I21" s="2"/>
      <c r="J21" s="2"/>
      <c r="K21" s="2"/>
      <c r="L21" s="2"/>
      <c r="M21" s="26"/>
      <c r="N21" s="26"/>
      <c r="O21" s="26"/>
      <c r="P21" s="26"/>
      <c r="Q21" s="26"/>
      <c r="R21" s="26"/>
      <c r="S21" s="26"/>
      <c r="T21" s="50"/>
      <c r="U21" s="50"/>
      <c r="V21" s="4">
        <f t="shared" si="3"/>
        <v>0</v>
      </c>
      <c r="W21" s="94"/>
    </row>
    <row r="22" spans="1:23" x14ac:dyDescent="0.25">
      <c r="A22" s="46" t="s">
        <v>26</v>
      </c>
      <c r="B22" s="56">
        <v>0</v>
      </c>
      <c r="C22" s="4">
        <v>500000</v>
      </c>
      <c r="D22" s="4">
        <v>0</v>
      </c>
      <c r="E22" s="4">
        <v>0</v>
      </c>
      <c r="F22" s="4">
        <v>0</v>
      </c>
      <c r="G22" s="2"/>
      <c r="H22" s="2"/>
      <c r="I22" s="2"/>
      <c r="J22" s="2"/>
      <c r="K22" s="2"/>
      <c r="L22" s="2"/>
      <c r="M22" s="25">
        <v>16600</v>
      </c>
      <c r="N22" s="26"/>
      <c r="O22" s="26"/>
      <c r="P22" s="25">
        <v>40000</v>
      </c>
      <c r="Q22" s="25"/>
      <c r="R22" s="25"/>
      <c r="S22" s="25"/>
      <c r="T22" s="47"/>
      <c r="U22" s="47">
        <v>14000</v>
      </c>
      <c r="V22" s="4">
        <v>70600</v>
      </c>
      <c r="W22" s="93"/>
    </row>
    <row r="23" spans="1:23" x14ac:dyDescent="0.25">
      <c r="A23" s="46" t="s">
        <v>27</v>
      </c>
      <c r="B23" s="56">
        <v>0</v>
      </c>
      <c r="C23" s="4"/>
      <c r="D23" s="4">
        <v>0</v>
      </c>
      <c r="E23" s="4">
        <v>0</v>
      </c>
      <c r="F23" s="4">
        <v>0</v>
      </c>
      <c r="G23" s="2"/>
      <c r="H23" s="2"/>
      <c r="I23" s="2"/>
      <c r="J23" s="2"/>
      <c r="K23" s="2"/>
      <c r="L23" s="2"/>
      <c r="M23" s="26"/>
      <c r="N23" s="26"/>
      <c r="O23" s="26"/>
      <c r="P23" s="26"/>
      <c r="Q23" s="26"/>
      <c r="R23" s="26"/>
      <c r="S23" s="26"/>
      <c r="T23" s="50"/>
      <c r="U23" s="47">
        <v>140000</v>
      </c>
      <c r="V23" s="4">
        <v>140000</v>
      </c>
      <c r="W23" s="93"/>
    </row>
    <row r="24" spans="1:23" x14ac:dyDescent="0.25">
      <c r="A24" s="46" t="s">
        <v>28</v>
      </c>
      <c r="B24" s="56">
        <v>0</v>
      </c>
      <c r="C24" s="4"/>
      <c r="D24" s="4">
        <v>0</v>
      </c>
      <c r="E24" s="4">
        <v>0</v>
      </c>
      <c r="F24" s="4">
        <v>0</v>
      </c>
      <c r="G24" s="2"/>
      <c r="H24" s="2"/>
      <c r="I24" s="2"/>
      <c r="J24" s="2"/>
      <c r="K24" s="2"/>
      <c r="L24" s="2"/>
      <c r="M24" s="26"/>
      <c r="N24" s="26"/>
      <c r="O24" s="26"/>
      <c r="P24" s="26"/>
      <c r="Q24" s="26"/>
      <c r="R24" s="26"/>
      <c r="S24" s="25">
        <v>27346.94</v>
      </c>
      <c r="T24" s="47"/>
      <c r="U24" s="47"/>
      <c r="V24" s="4">
        <v>27346.94</v>
      </c>
      <c r="W24" s="93"/>
    </row>
    <row r="25" spans="1:23" ht="26.25" customHeight="1" x14ac:dyDescent="0.25">
      <c r="A25" s="57" t="s">
        <v>29</v>
      </c>
      <c r="B25" s="58">
        <v>1450000</v>
      </c>
      <c r="C25" s="4">
        <v>1100000</v>
      </c>
      <c r="D25" s="4">
        <v>0</v>
      </c>
      <c r="E25" s="59">
        <v>0</v>
      </c>
      <c r="F25" s="4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4">
        <v>76110</v>
      </c>
      <c r="M25" s="25">
        <v>6600</v>
      </c>
      <c r="N25" s="25">
        <v>129800</v>
      </c>
      <c r="O25" s="25"/>
      <c r="P25" s="25"/>
      <c r="Q25" s="25">
        <v>68322</v>
      </c>
      <c r="R25" s="25">
        <v>9823.5</v>
      </c>
      <c r="S25" s="25"/>
      <c r="T25" s="47">
        <v>147500</v>
      </c>
      <c r="U25" s="47">
        <v>482407.6</v>
      </c>
      <c r="V25" s="4">
        <v>844453.15</v>
      </c>
      <c r="W25" s="93"/>
    </row>
    <row r="26" spans="1:23" x14ac:dyDescent="0.25">
      <c r="A26" s="46" t="s">
        <v>30</v>
      </c>
      <c r="B26" s="43">
        <v>2686999</v>
      </c>
      <c r="C26" s="4">
        <v>2200000</v>
      </c>
      <c r="D26" s="4">
        <v>2700</v>
      </c>
      <c r="E26" s="4">
        <v>209426.4</v>
      </c>
      <c r="F26" s="4">
        <v>0</v>
      </c>
      <c r="G26" s="2"/>
      <c r="H26" s="2"/>
      <c r="I26" s="4">
        <v>3000</v>
      </c>
      <c r="J26" s="2"/>
      <c r="K26" s="2"/>
      <c r="L26" s="2"/>
      <c r="M26" s="26"/>
      <c r="N26" s="25"/>
      <c r="O26" s="25"/>
      <c r="P26" s="25">
        <v>983.65</v>
      </c>
      <c r="Q26" s="25">
        <v>492715.5</v>
      </c>
      <c r="R26" s="25">
        <v>50000</v>
      </c>
      <c r="S26" s="25">
        <v>6500</v>
      </c>
      <c r="T26" s="47">
        <v>15120</v>
      </c>
      <c r="U26" s="47">
        <v>413.8</v>
      </c>
      <c r="V26" s="4">
        <v>777859.35</v>
      </c>
      <c r="W26" s="93"/>
    </row>
    <row r="27" spans="1:23" x14ac:dyDescent="0.25">
      <c r="A27" s="46" t="s">
        <v>31</v>
      </c>
      <c r="B27" s="56">
        <v>0</v>
      </c>
      <c r="C27" s="4"/>
      <c r="D27" s="2"/>
      <c r="E27" s="2"/>
      <c r="F27" s="4">
        <v>0</v>
      </c>
      <c r="G27" s="2"/>
      <c r="H27" s="2"/>
      <c r="I27" s="2"/>
      <c r="J27" s="2"/>
      <c r="K27" s="2"/>
      <c r="L27" s="2"/>
      <c r="M27" s="25">
        <v>173049.1</v>
      </c>
      <c r="N27" s="26"/>
      <c r="O27" s="26"/>
      <c r="P27" s="26"/>
      <c r="Q27" s="26"/>
      <c r="R27" s="26"/>
      <c r="S27" s="25">
        <v>156731</v>
      </c>
      <c r="T27" s="47">
        <v>578150.43999999994</v>
      </c>
      <c r="U27" s="47"/>
      <c r="V27" s="4">
        <v>907930.54</v>
      </c>
      <c r="W27" s="95"/>
    </row>
    <row r="28" spans="1:23" x14ac:dyDescent="0.25">
      <c r="A28" s="42" t="s">
        <v>32</v>
      </c>
      <c r="B28" s="51">
        <f>SUM(B29:B37)</f>
        <v>108681804</v>
      </c>
      <c r="C28" s="52">
        <f>SUM(C29:C37)</f>
        <v>-2900000</v>
      </c>
      <c r="D28" s="52">
        <f>SUM(D29:D37)</f>
        <v>1790662</v>
      </c>
      <c r="E28" s="52">
        <f>SUM(E29:E37)</f>
        <v>6353059.2199999988</v>
      </c>
      <c r="F28" s="52">
        <f>SUM(F29:F37)</f>
        <v>3157098.9</v>
      </c>
      <c r="G28" s="52">
        <v>4636380.63</v>
      </c>
      <c r="H28" s="2"/>
      <c r="I28" s="52">
        <v>2942852.94</v>
      </c>
      <c r="J28" s="52">
        <v>12917128.23</v>
      </c>
      <c r="K28" s="52">
        <v>19578191.399999999</v>
      </c>
      <c r="L28" s="52">
        <v>10935459.17</v>
      </c>
      <c r="M28" s="54">
        <f>SUM(M29:M37)</f>
        <v>4501679.6099999994</v>
      </c>
      <c r="N28" s="60">
        <f>N29+N32+N35+N37</f>
        <v>5321466.9399999995</v>
      </c>
      <c r="O28" s="60">
        <f>SUM(O29:O38)</f>
        <v>7348653.5099999998</v>
      </c>
      <c r="P28" s="60">
        <f>SUM(P29:P53)</f>
        <v>1715324.4</v>
      </c>
      <c r="Q28" s="60">
        <f>SUM(Q29:Q37)</f>
        <v>4400930.9000000004</v>
      </c>
      <c r="R28" s="60">
        <f>SUM(R29:R38)</f>
        <v>5420525.0499999998</v>
      </c>
      <c r="S28" s="60">
        <f>SUM(S29:S37)</f>
        <v>4945454.5600000005</v>
      </c>
      <c r="T28" s="61">
        <f>SUM(T29:T37)</f>
        <v>7244004.2300000004</v>
      </c>
      <c r="U28" s="61">
        <f>SUM(U29:U37)</f>
        <v>17329488.109999999</v>
      </c>
      <c r="V28" s="52">
        <f>SUM(V29:V38)</f>
        <v>69518347.430000007</v>
      </c>
      <c r="W28" s="93"/>
    </row>
    <row r="29" spans="1:23" x14ac:dyDescent="0.25">
      <c r="A29" s="46" t="s">
        <v>33</v>
      </c>
      <c r="B29" s="43">
        <v>8211804</v>
      </c>
      <c r="C29" s="4">
        <v>-1500000</v>
      </c>
      <c r="D29" s="4">
        <v>284925</v>
      </c>
      <c r="E29" s="4">
        <v>768086.22</v>
      </c>
      <c r="F29" s="25">
        <v>631273.5</v>
      </c>
      <c r="G29" s="4">
        <v>745431.58</v>
      </c>
      <c r="H29" s="2"/>
      <c r="I29" s="4">
        <v>454331.45</v>
      </c>
      <c r="J29" s="4">
        <v>1372606.53</v>
      </c>
      <c r="K29" s="4">
        <v>1107476.83</v>
      </c>
      <c r="L29" s="4">
        <v>340497.75</v>
      </c>
      <c r="M29" s="25">
        <v>7000</v>
      </c>
      <c r="N29" s="25">
        <v>469046.04</v>
      </c>
      <c r="O29" s="25">
        <v>664081</v>
      </c>
      <c r="P29" s="2"/>
      <c r="Q29" s="25">
        <v>301372.32</v>
      </c>
      <c r="R29" s="25">
        <v>1770723.06</v>
      </c>
      <c r="S29" s="25">
        <v>6135</v>
      </c>
      <c r="T29" s="47">
        <v>2250122.8199999998</v>
      </c>
      <c r="U29" s="47">
        <v>3217610.41</v>
      </c>
      <c r="V29" s="4">
        <v>10370375.369999999</v>
      </c>
      <c r="W29" s="93"/>
    </row>
    <row r="30" spans="1:23" ht="21" customHeight="1" x14ac:dyDescent="0.25">
      <c r="A30" s="46" t="s">
        <v>34</v>
      </c>
      <c r="B30" s="43">
        <v>100000</v>
      </c>
      <c r="C30" s="4">
        <v>150000</v>
      </c>
      <c r="D30" s="4">
        <v>56463</v>
      </c>
      <c r="E30" s="4">
        <v>0</v>
      </c>
      <c r="F30" s="2">
        <v>0</v>
      </c>
      <c r="G30" s="2">
        <v>0</v>
      </c>
      <c r="H30" s="2">
        <v>0</v>
      </c>
      <c r="I30" s="4">
        <v>1000</v>
      </c>
      <c r="J30" s="2">
        <v>0</v>
      </c>
      <c r="K30" s="2">
        <v>0</v>
      </c>
      <c r="L30" s="2">
        <v>0</v>
      </c>
      <c r="M30" s="25">
        <v>130047.8</v>
      </c>
      <c r="N30" s="26">
        <v>0</v>
      </c>
      <c r="O30" s="25">
        <v>134673.67000000001</v>
      </c>
      <c r="P30" s="25"/>
      <c r="Q30" s="25"/>
      <c r="R30" s="25">
        <v>7316</v>
      </c>
      <c r="S30" s="25">
        <v>1262676.3700000001</v>
      </c>
      <c r="T30" s="47">
        <v>380054.4</v>
      </c>
      <c r="U30" s="47">
        <v>1475</v>
      </c>
      <c r="V30" s="4">
        <v>1972706.24</v>
      </c>
      <c r="W30" s="93"/>
    </row>
    <row r="31" spans="1:23" ht="22.5" customHeight="1" x14ac:dyDescent="0.25">
      <c r="A31" s="46" t="s">
        <v>35</v>
      </c>
      <c r="B31" s="43">
        <v>1200000</v>
      </c>
      <c r="C31" s="4">
        <v>100000</v>
      </c>
      <c r="D31" s="4">
        <v>0</v>
      </c>
      <c r="E31" s="4">
        <v>0</v>
      </c>
      <c r="F31" s="4">
        <v>151250.04</v>
      </c>
      <c r="G31" s="4">
        <v>0</v>
      </c>
      <c r="H31" s="4">
        <v>0</v>
      </c>
      <c r="I31" s="4">
        <v>45206</v>
      </c>
      <c r="J31" s="2">
        <v>0</v>
      </c>
      <c r="K31" s="2">
        <v>0</v>
      </c>
      <c r="L31" s="4">
        <v>23364</v>
      </c>
      <c r="M31" s="26">
        <v>0</v>
      </c>
      <c r="N31" s="26">
        <v>0</v>
      </c>
      <c r="O31" s="26">
        <v>0</v>
      </c>
      <c r="P31" s="26"/>
      <c r="Q31" s="26"/>
      <c r="R31" s="25">
        <v>162722</v>
      </c>
      <c r="S31" s="25">
        <v>12272</v>
      </c>
      <c r="T31" s="47"/>
      <c r="U31" s="47">
        <v>22338.46</v>
      </c>
      <c r="V31" s="4">
        <v>348582.5</v>
      </c>
      <c r="W31" s="93"/>
    </row>
    <row r="32" spans="1:23" ht="22.5" customHeight="1" x14ac:dyDescent="0.25">
      <c r="A32" s="46" t="s">
        <v>36</v>
      </c>
      <c r="B32" s="43">
        <v>45000000</v>
      </c>
      <c r="C32" s="4">
        <v>-1500000</v>
      </c>
      <c r="D32" s="4">
        <v>0</v>
      </c>
      <c r="E32" s="4">
        <v>4199474.5999999996</v>
      </c>
      <c r="F32" s="4">
        <v>991118</v>
      </c>
      <c r="G32" s="4">
        <v>1521230.75</v>
      </c>
      <c r="H32" s="4">
        <v>0</v>
      </c>
      <c r="I32" s="4">
        <v>583605</v>
      </c>
      <c r="J32" s="4">
        <v>5597895.5</v>
      </c>
      <c r="K32" s="4">
        <v>6307451.9000000004</v>
      </c>
      <c r="L32" s="4">
        <v>4520745.75</v>
      </c>
      <c r="M32" s="25">
        <v>1649390</v>
      </c>
      <c r="N32" s="25">
        <v>3314268.5</v>
      </c>
      <c r="O32" s="25">
        <v>298700</v>
      </c>
      <c r="P32" s="25">
        <v>226800</v>
      </c>
      <c r="Q32" s="25">
        <v>1249289</v>
      </c>
      <c r="R32" s="25">
        <v>739125</v>
      </c>
      <c r="S32" s="25">
        <v>236711.4</v>
      </c>
      <c r="T32" s="47">
        <v>1137008</v>
      </c>
      <c r="U32" s="47">
        <v>1647187</v>
      </c>
      <c r="V32" s="4">
        <v>15679071.5</v>
      </c>
      <c r="W32" s="93"/>
    </row>
    <row r="33" spans="1:23" ht="21.75" customHeight="1" x14ac:dyDescent="0.25">
      <c r="A33" s="46" t="s">
        <v>37</v>
      </c>
      <c r="B33" s="43">
        <v>1500000</v>
      </c>
      <c r="C33" s="4">
        <v>500000</v>
      </c>
      <c r="D33" s="4">
        <v>259393.5</v>
      </c>
      <c r="E33" s="4">
        <v>0</v>
      </c>
      <c r="F33" s="4">
        <v>0</v>
      </c>
      <c r="G33" s="4">
        <v>251867.46</v>
      </c>
      <c r="H33" s="4"/>
      <c r="I33" s="4">
        <v>325802.5</v>
      </c>
      <c r="J33" s="2">
        <v>0</v>
      </c>
      <c r="K33" s="2">
        <v>0</v>
      </c>
      <c r="L33" s="2">
        <v>0</v>
      </c>
      <c r="M33" s="25">
        <v>9150</v>
      </c>
      <c r="N33" s="26">
        <v>0</v>
      </c>
      <c r="O33" s="25">
        <v>1970</v>
      </c>
      <c r="P33" s="25"/>
      <c r="Q33" s="25">
        <v>1652</v>
      </c>
      <c r="R33" s="25"/>
      <c r="S33" s="25"/>
      <c r="T33" s="47">
        <v>7080</v>
      </c>
      <c r="U33" s="47">
        <v>2991.3</v>
      </c>
      <c r="V33" s="4">
        <v>282236.79999999999</v>
      </c>
      <c r="W33" s="93"/>
    </row>
    <row r="34" spans="1:23" ht="21" customHeight="1" x14ac:dyDescent="0.25">
      <c r="A34" s="46" t="s">
        <v>38</v>
      </c>
      <c r="B34" s="43">
        <v>250000</v>
      </c>
      <c r="C34" s="4">
        <v>500000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27292.05</v>
      </c>
      <c r="J34" s="2">
        <v>0</v>
      </c>
      <c r="K34" s="2">
        <v>0</v>
      </c>
      <c r="L34" s="2">
        <v>0</v>
      </c>
      <c r="M34" s="25">
        <v>6041.89</v>
      </c>
      <c r="N34" s="26">
        <v>0</v>
      </c>
      <c r="O34" s="25">
        <v>1900</v>
      </c>
      <c r="P34" s="25"/>
      <c r="Q34" s="25">
        <v>10153.02</v>
      </c>
      <c r="R34" s="25">
        <v>9350.64</v>
      </c>
      <c r="S34" s="25">
        <v>251824.31</v>
      </c>
      <c r="T34" s="47">
        <v>17499.400000000001</v>
      </c>
      <c r="U34" s="47">
        <v>13700.81</v>
      </c>
      <c r="V34" s="4">
        <v>310470.07</v>
      </c>
      <c r="W34" s="93"/>
    </row>
    <row r="35" spans="1:23" ht="25.5" customHeight="1" x14ac:dyDescent="0.25">
      <c r="A35" s="46" t="s">
        <v>39</v>
      </c>
      <c r="B35" s="43">
        <v>18500000</v>
      </c>
      <c r="C35" s="4">
        <v>-3200000</v>
      </c>
      <c r="D35" s="4">
        <v>0</v>
      </c>
      <c r="E35" s="4">
        <v>0</v>
      </c>
      <c r="F35" s="4">
        <v>787997</v>
      </c>
      <c r="G35" s="4">
        <v>958736.53</v>
      </c>
      <c r="H35" s="4">
        <v>0</v>
      </c>
      <c r="I35" s="4">
        <v>1223080.2</v>
      </c>
      <c r="J35" s="4">
        <v>3336290.71</v>
      </c>
      <c r="K35" s="4">
        <v>5792351.8300000001</v>
      </c>
      <c r="L35" s="4">
        <v>2205755.62</v>
      </c>
      <c r="M35" s="25">
        <v>2072869.82</v>
      </c>
      <c r="N35" s="25">
        <v>129350</v>
      </c>
      <c r="O35" s="25">
        <v>3784811.88</v>
      </c>
      <c r="P35" s="25">
        <v>1488524.4</v>
      </c>
      <c r="Q35" s="25">
        <v>1336158.8400000001</v>
      </c>
      <c r="R35" s="25">
        <v>1619921.71</v>
      </c>
      <c r="S35" s="25">
        <v>1787580</v>
      </c>
      <c r="T35" s="47">
        <v>2485728.12</v>
      </c>
      <c r="U35" s="47">
        <v>6408287</v>
      </c>
      <c r="V35" s="4">
        <v>21901228.77</v>
      </c>
      <c r="W35" s="93"/>
    </row>
    <row r="36" spans="1:23" ht="27" customHeight="1" x14ac:dyDescent="0.25">
      <c r="A36" s="62" t="s">
        <v>40</v>
      </c>
      <c r="B36" s="58"/>
      <c r="C36" s="4"/>
      <c r="D36" s="59">
        <v>418360</v>
      </c>
      <c r="E36" s="4"/>
      <c r="F36" s="4"/>
      <c r="G36" s="4"/>
      <c r="H36" s="4"/>
      <c r="I36" s="4"/>
      <c r="J36" s="2"/>
      <c r="K36" s="2"/>
      <c r="L36" s="2"/>
      <c r="M36" s="26"/>
      <c r="N36" s="26"/>
      <c r="O36" s="26"/>
      <c r="P36" s="25"/>
      <c r="Q36" s="25"/>
      <c r="R36" s="25"/>
      <c r="S36" s="25"/>
      <c r="T36" s="47"/>
      <c r="U36" s="47"/>
      <c r="V36" s="4">
        <f t="shared" ref="V36:V38" si="4">D36+E36+F36+G36+H36+I36+J36+K36+L36+M36+N36+O36</f>
        <v>418360</v>
      </c>
      <c r="W36" s="95"/>
    </row>
    <row r="37" spans="1:23" x14ac:dyDescent="0.25">
      <c r="A37" s="46" t="s">
        <v>41</v>
      </c>
      <c r="B37" s="43">
        <v>33920000</v>
      </c>
      <c r="C37" s="4">
        <v>2050000</v>
      </c>
      <c r="D37" s="4">
        <v>771520.5</v>
      </c>
      <c r="E37" s="4">
        <v>1385498.4</v>
      </c>
      <c r="F37" s="4">
        <v>595460.36</v>
      </c>
      <c r="G37" s="4">
        <v>1159114.31</v>
      </c>
      <c r="H37" s="4"/>
      <c r="I37" s="4">
        <v>282535.74</v>
      </c>
      <c r="J37" s="4">
        <v>2610335.4900000002</v>
      </c>
      <c r="K37" s="4">
        <v>6370910.8399999999</v>
      </c>
      <c r="L37" s="63">
        <v>3845096.05</v>
      </c>
      <c r="M37" s="25">
        <v>627180.1</v>
      </c>
      <c r="N37" s="25">
        <v>1408802.4</v>
      </c>
      <c r="O37" s="25">
        <v>2462516.96</v>
      </c>
      <c r="P37" s="25"/>
      <c r="Q37" s="25">
        <v>1502305.72</v>
      </c>
      <c r="R37" s="25">
        <v>1111366.6399999999</v>
      </c>
      <c r="S37" s="25">
        <v>1388255.48</v>
      </c>
      <c r="T37" s="47">
        <v>966511.49</v>
      </c>
      <c r="U37" s="47">
        <v>6015898.1299999999</v>
      </c>
      <c r="V37" s="4">
        <v>18235316.18</v>
      </c>
      <c r="W37" s="93"/>
    </row>
    <row r="38" spans="1:23" x14ac:dyDescent="0.25">
      <c r="A38" s="42" t="s">
        <v>42</v>
      </c>
      <c r="B38" s="51">
        <f>SUM(B39:B46)</f>
        <v>6710400</v>
      </c>
      <c r="C38" s="4"/>
      <c r="D38" s="2"/>
      <c r="E38" s="4"/>
      <c r="F38" s="4"/>
      <c r="G38" s="4"/>
      <c r="H38" s="4"/>
      <c r="I38" s="4"/>
      <c r="J38" s="2"/>
      <c r="K38" s="2"/>
      <c r="L38" s="2"/>
      <c r="M38" s="26"/>
      <c r="N38" s="26"/>
      <c r="O38" s="26"/>
      <c r="P38" s="26"/>
      <c r="Q38" s="26"/>
      <c r="R38" s="26"/>
      <c r="S38" s="26"/>
      <c r="T38" s="50"/>
      <c r="U38" s="50"/>
      <c r="V38" s="4">
        <f t="shared" si="4"/>
        <v>0</v>
      </c>
      <c r="W38" s="95"/>
    </row>
    <row r="39" spans="1:23" x14ac:dyDescent="0.25">
      <c r="A39" s="46" t="s">
        <v>43</v>
      </c>
      <c r="B39" s="43">
        <v>6710400</v>
      </c>
      <c r="C39" s="4">
        <v>0</v>
      </c>
      <c r="D39" s="2"/>
      <c r="E39" s="4"/>
      <c r="F39" s="4"/>
      <c r="G39" s="4"/>
      <c r="H39" s="4"/>
      <c r="I39" s="4"/>
      <c r="J39" s="2"/>
      <c r="K39" s="2"/>
      <c r="L39" s="2"/>
      <c r="M39" s="26"/>
      <c r="N39" s="2"/>
      <c r="O39" s="2"/>
      <c r="P39" s="2"/>
      <c r="Q39" s="2"/>
      <c r="R39" s="2"/>
      <c r="S39" s="2"/>
      <c r="T39" s="64"/>
      <c r="U39" s="64"/>
      <c r="V39" s="4">
        <f t="shared" ref="V39:V58" si="5">D39+E39+F39+G39+H39+I39+J39+K39+L39+M39+N39+O39</f>
        <v>0</v>
      </c>
      <c r="W39" s="95"/>
    </row>
    <row r="40" spans="1:23" x14ac:dyDescent="0.25">
      <c r="A40" s="46" t="s">
        <v>44</v>
      </c>
      <c r="B40" s="43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64"/>
      <c r="U40" s="64"/>
      <c r="V40" s="4">
        <f t="shared" si="5"/>
        <v>0</v>
      </c>
      <c r="W40" s="95"/>
    </row>
    <row r="41" spans="1:23" x14ac:dyDescent="0.25">
      <c r="A41" s="46" t="s">
        <v>45</v>
      </c>
      <c r="B41" s="43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64"/>
      <c r="U41" s="64"/>
      <c r="V41" s="4">
        <f t="shared" si="5"/>
        <v>0</v>
      </c>
      <c r="W41" s="94"/>
    </row>
    <row r="42" spans="1:23" ht="26.25" x14ac:dyDescent="0.25">
      <c r="A42" s="65" t="s">
        <v>46</v>
      </c>
      <c r="B42" s="4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64"/>
      <c r="U42" s="64"/>
      <c r="V42" s="4">
        <f t="shared" si="5"/>
        <v>0</v>
      </c>
      <c r="W42" s="94"/>
    </row>
    <row r="43" spans="1:23" ht="26.25" customHeight="1" x14ac:dyDescent="0.25">
      <c r="A43" s="62" t="s">
        <v>47</v>
      </c>
      <c r="B43" s="4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64"/>
      <c r="U43" s="64"/>
      <c r="V43" s="4">
        <f t="shared" si="5"/>
        <v>0</v>
      </c>
      <c r="W43" s="94"/>
    </row>
    <row r="44" spans="1:23" x14ac:dyDescent="0.25">
      <c r="A44" s="46" t="s">
        <v>48</v>
      </c>
      <c r="B44" s="43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64"/>
      <c r="U44" s="64"/>
      <c r="V44" s="4">
        <f t="shared" si="5"/>
        <v>0</v>
      </c>
      <c r="W44" s="94"/>
    </row>
    <row r="45" spans="1:23" x14ac:dyDescent="0.25">
      <c r="A45" s="46" t="s">
        <v>49</v>
      </c>
      <c r="B45" s="43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64"/>
      <c r="U45" s="64"/>
      <c r="V45" s="4">
        <f t="shared" si="5"/>
        <v>0</v>
      </c>
      <c r="W45" s="94"/>
    </row>
    <row r="46" spans="1:23" x14ac:dyDescent="0.25">
      <c r="A46" s="46" t="s">
        <v>50</v>
      </c>
      <c r="B46" s="43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64"/>
      <c r="U46" s="64"/>
      <c r="V46" s="4">
        <f t="shared" si="5"/>
        <v>0</v>
      </c>
      <c r="W46" s="94"/>
    </row>
    <row r="47" spans="1:23" x14ac:dyDescent="0.25">
      <c r="A47" s="42" t="s">
        <v>51</v>
      </c>
      <c r="B47" s="43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64"/>
      <c r="U47" s="64"/>
      <c r="V47" s="4">
        <f t="shared" si="5"/>
        <v>0</v>
      </c>
      <c r="W47" s="94"/>
    </row>
    <row r="48" spans="1:23" x14ac:dyDescent="0.25">
      <c r="A48" s="46" t="s">
        <v>52</v>
      </c>
      <c r="B48" s="43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64"/>
      <c r="U48" s="64"/>
      <c r="V48" s="4">
        <f t="shared" si="5"/>
        <v>0</v>
      </c>
      <c r="W48" s="94"/>
    </row>
    <row r="49" spans="1:23" x14ac:dyDescent="0.25">
      <c r="A49" s="46" t="s">
        <v>53</v>
      </c>
      <c r="B49" s="43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64"/>
      <c r="U49" s="64"/>
      <c r="V49" s="4">
        <f t="shared" si="5"/>
        <v>0</v>
      </c>
      <c r="W49" s="94"/>
    </row>
    <row r="50" spans="1:23" x14ac:dyDescent="0.25">
      <c r="A50" s="46" t="s">
        <v>54</v>
      </c>
      <c r="B50" s="43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64"/>
      <c r="U50" s="64"/>
      <c r="V50" s="4">
        <f t="shared" si="5"/>
        <v>0</v>
      </c>
      <c r="W50" s="94"/>
    </row>
    <row r="51" spans="1:23" ht="26.25" x14ac:dyDescent="0.25">
      <c r="A51" s="62" t="s">
        <v>55</v>
      </c>
      <c r="B51" s="43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64"/>
      <c r="U51" s="64"/>
      <c r="V51" s="4">
        <f t="shared" si="5"/>
        <v>0</v>
      </c>
      <c r="W51" s="94"/>
    </row>
    <row r="52" spans="1:23" x14ac:dyDescent="0.25">
      <c r="A52" s="46" t="s">
        <v>56</v>
      </c>
      <c r="B52" s="43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64"/>
      <c r="U52" s="64"/>
      <c r="V52" s="4">
        <f t="shared" si="5"/>
        <v>0</v>
      </c>
      <c r="W52" s="94"/>
    </row>
    <row r="53" spans="1:23" x14ac:dyDescent="0.25">
      <c r="A53" s="46" t="s">
        <v>57</v>
      </c>
      <c r="B53" s="43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64"/>
      <c r="U53" s="64"/>
      <c r="V53" s="4">
        <f t="shared" si="5"/>
        <v>0</v>
      </c>
      <c r="W53" s="95"/>
    </row>
    <row r="54" spans="1:23" x14ac:dyDescent="0.25">
      <c r="A54" s="42" t="s">
        <v>58</v>
      </c>
      <c r="B54" s="51">
        <f>SUM(B55:B63)</f>
        <v>7080000</v>
      </c>
      <c r="C54" s="52">
        <f>SUM(C55:C60)</f>
        <v>2100000</v>
      </c>
      <c r="D54" s="2"/>
      <c r="E54" s="52">
        <f>SUM(E55:E63)</f>
        <v>0</v>
      </c>
      <c r="F54" s="52">
        <f>SUM(F56:F58)</f>
        <v>386196.06</v>
      </c>
      <c r="G54" s="2"/>
      <c r="H54" s="2"/>
      <c r="I54" s="2"/>
      <c r="J54" s="5">
        <v>146300</v>
      </c>
      <c r="K54" s="52">
        <v>1412285.28</v>
      </c>
      <c r="L54" s="2"/>
      <c r="M54" s="5"/>
      <c r="N54" s="52">
        <f>SUM(N56:N63)</f>
        <v>0</v>
      </c>
      <c r="O54" s="52">
        <f>SUM(O56:O63)</f>
        <v>745387.92</v>
      </c>
      <c r="P54" s="52"/>
      <c r="Q54" s="52">
        <f>SUM(Q56:Q73)</f>
        <v>204977.68</v>
      </c>
      <c r="R54" s="52">
        <f>SUM(R55:R60)</f>
        <v>1122221.27</v>
      </c>
      <c r="S54" s="52"/>
      <c r="T54" s="66">
        <f>SUM(T55:T59)</f>
        <v>795554.35</v>
      </c>
      <c r="U54" s="66">
        <f>SUM(U55:U65)</f>
        <v>1483782.04</v>
      </c>
      <c r="V54" s="52">
        <f>SUM(V55:V61)</f>
        <v>4738119.32</v>
      </c>
      <c r="W54" s="93"/>
    </row>
    <row r="55" spans="1:23" x14ac:dyDescent="0.25">
      <c r="A55" s="46" t="s">
        <v>59</v>
      </c>
      <c r="B55" s="43">
        <v>1000000</v>
      </c>
      <c r="C55" s="4">
        <v>1000000</v>
      </c>
      <c r="D55" s="2"/>
      <c r="E55" s="4">
        <v>0</v>
      </c>
      <c r="F55" s="4"/>
      <c r="G55" s="2">
        <v>0</v>
      </c>
      <c r="H55" s="2">
        <v>0</v>
      </c>
      <c r="I55" s="2">
        <v>0</v>
      </c>
      <c r="J55" s="2">
        <v>0</v>
      </c>
      <c r="K55" s="4">
        <v>862850.3</v>
      </c>
      <c r="L55" s="2">
        <v>0</v>
      </c>
      <c r="M55" s="2">
        <v>0</v>
      </c>
      <c r="N55" s="4"/>
      <c r="O55" s="4"/>
      <c r="P55" s="2"/>
      <c r="Q55" s="4"/>
      <c r="R55" s="4">
        <v>505770</v>
      </c>
      <c r="S55" s="4"/>
      <c r="T55" s="44">
        <v>90093</v>
      </c>
      <c r="U55" s="44"/>
      <c r="V55" s="4">
        <v>595863</v>
      </c>
      <c r="W55" s="93"/>
    </row>
    <row r="56" spans="1:23" x14ac:dyDescent="0.25">
      <c r="A56" s="46" t="s">
        <v>60</v>
      </c>
      <c r="B56" s="43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4"/>
      <c r="T56" s="44"/>
      <c r="U56" s="4">
        <v>193520</v>
      </c>
      <c r="V56" s="4">
        <v>193520</v>
      </c>
      <c r="W56" s="93"/>
    </row>
    <row r="57" spans="1:23" x14ac:dyDescent="0.25">
      <c r="A57" s="46" t="s">
        <v>61</v>
      </c>
      <c r="B57" s="43">
        <v>1580000</v>
      </c>
      <c r="C57" s="4">
        <v>-500000</v>
      </c>
      <c r="D57" s="4">
        <v>0</v>
      </c>
      <c r="E57" s="2"/>
      <c r="F57" s="4">
        <v>386196.06</v>
      </c>
      <c r="G57" s="2">
        <v>0</v>
      </c>
      <c r="H57" s="2">
        <v>0</v>
      </c>
      <c r="I57" s="2">
        <v>0</v>
      </c>
      <c r="J57" s="63">
        <v>146300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/>
      <c r="Q57" s="4">
        <v>146567.67999999999</v>
      </c>
      <c r="R57" s="4">
        <v>193595.72</v>
      </c>
      <c r="T57" s="44">
        <v>164515.6</v>
      </c>
      <c r="U57" s="4">
        <v>138000.01</v>
      </c>
      <c r="V57" s="4">
        <v>1028875.07</v>
      </c>
      <c r="W57" s="93"/>
    </row>
    <row r="58" spans="1:23" x14ac:dyDescent="0.25">
      <c r="A58" s="46" t="s">
        <v>62</v>
      </c>
      <c r="B58" s="43">
        <v>3000000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4"/>
      <c r="T58" s="44"/>
      <c r="U58" s="4"/>
      <c r="V58" s="4">
        <f t="shared" si="5"/>
        <v>0</v>
      </c>
      <c r="W58" s="94"/>
    </row>
    <row r="59" spans="1:23" x14ac:dyDescent="0.25">
      <c r="A59" s="46" t="s">
        <v>63</v>
      </c>
      <c r="B59" s="43"/>
      <c r="C59" s="4">
        <v>1400000</v>
      </c>
      <c r="D59" s="2"/>
      <c r="E59" s="2"/>
      <c r="F59" s="2"/>
      <c r="G59" s="2"/>
      <c r="H59" s="2"/>
      <c r="I59" s="2"/>
      <c r="J59" s="2"/>
      <c r="K59" s="4">
        <v>549999.98</v>
      </c>
      <c r="L59" s="2"/>
      <c r="M59" s="4"/>
      <c r="N59" s="2"/>
      <c r="O59" s="4">
        <v>745387.92</v>
      </c>
      <c r="P59" s="2"/>
      <c r="Q59" s="4">
        <v>58410</v>
      </c>
      <c r="R59" s="4">
        <v>422855.55</v>
      </c>
      <c r="T59" s="44">
        <v>540945.75</v>
      </c>
      <c r="U59" s="4">
        <v>1082262.02</v>
      </c>
      <c r="V59" s="4">
        <v>2849861.24</v>
      </c>
      <c r="W59" s="93"/>
    </row>
    <row r="60" spans="1:23" x14ac:dyDescent="0.25">
      <c r="A60" s="46" t="s">
        <v>64</v>
      </c>
      <c r="B60" s="43"/>
      <c r="C60" s="4">
        <v>200000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4"/>
      <c r="Q60" s="2"/>
      <c r="R60" s="2"/>
      <c r="T60" s="64"/>
      <c r="U60" s="4">
        <v>70000.009999999995</v>
      </c>
      <c r="V60" s="4">
        <v>70000.009999999995</v>
      </c>
      <c r="W60" s="93"/>
    </row>
    <row r="61" spans="1:23" x14ac:dyDescent="0.25">
      <c r="A61" s="46" t="s">
        <v>65</v>
      </c>
      <c r="B61" s="43"/>
      <c r="C61" s="4"/>
      <c r="D61" s="2"/>
      <c r="E61" s="2"/>
      <c r="F61" s="6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64"/>
      <c r="U61" s="64"/>
      <c r="V61" s="4"/>
      <c r="W61" s="94"/>
    </row>
    <row r="62" spans="1:23" x14ac:dyDescent="0.25">
      <c r="A62" s="46" t="s">
        <v>66</v>
      </c>
      <c r="B62" s="43">
        <v>1500000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64"/>
      <c r="U62" s="64"/>
      <c r="V62" s="4"/>
      <c r="W62" s="94"/>
    </row>
    <row r="63" spans="1:23" ht="26.25" x14ac:dyDescent="0.25">
      <c r="A63" s="65" t="s">
        <v>67</v>
      </c>
      <c r="B63" s="43"/>
      <c r="C63" s="4"/>
      <c r="D63" s="2"/>
      <c r="E63" s="5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64"/>
      <c r="U63" s="64"/>
      <c r="V63" s="4"/>
      <c r="W63" s="94"/>
    </row>
    <row r="64" spans="1:23" x14ac:dyDescent="0.25">
      <c r="A64" s="42" t="s">
        <v>68</v>
      </c>
      <c r="B64" s="43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64"/>
      <c r="U64" s="64"/>
      <c r="V64" s="4"/>
      <c r="W64" s="94"/>
    </row>
    <row r="65" spans="1:23" x14ac:dyDescent="0.25">
      <c r="A65" s="46" t="s">
        <v>69</v>
      </c>
      <c r="B65" s="43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64"/>
      <c r="U65" s="64"/>
      <c r="V65" s="4"/>
      <c r="W65" s="94"/>
    </row>
    <row r="66" spans="1:23" x14ac:dyDescent="0.25">
      <c r="A66" s="46" t="s">
        <v>70</v>
      </c>
      <c r="B66" s="43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64"/>
      <c r="U66" s="64"/>
      <c r="V66" s="4"/>
      <c r="W66" s="94"/>
    </row>
    <row r="67" spans="1:23" x14ac:dyDescent="0.25">
      <c r="A67" s="46" t="s">
        <v>71</v>
      </c>
      <c r="B67" s="43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64"/>
      <c r="U67" s="64"/>
      <c r="V67" s="4"/>
      <c r="W67" s="94"/>
    </row>
    <row r="68" spans="1:23" ht="36" customHeight="1" x14ac:dyDescent="0.25">
      <c r="A68" s="57" t="s">
        <v>72</v>
      </c>
      <c r="B68" s="58"/>
      <c r="C68" s="4"/>
      <c r="D68" s="57"/>
      <c r="E68" s="5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64"/>
      <c r="U68" s="64"/>
      <c r="V68" s="4"/>
      <c r="W68" s="94"/>
    </row>
    <row r="69" spans="1:23" x14ac:dyDescent="0.25">
      <c r="A69" s="42" t="s">
        <v>73</v>
      </c>
      <c r="B69" s="43"/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64"/>
      <c r="U69" s="64"/>
      <c r="V69" s="4"/>
      <c r="W69" s="94"/>
    </row>
    <row r="70" spans="1:23" x14ac:dyDescent="0.25">
      <c r="A70" s="46" t="s">
        <v>74</v>
      </c>
      <c r="B70" s="43"/>
      <c r="C70" s="4">
        <v>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64"/>
      <c r="U70" s="64"/>
      <c r="V70" s="4"/>
      <c r="W70" s="94"/>
    </row>
    <row r="71" spans="1:23" x14ac:dyDescent="0.25">
      <c r="A71" s="46" t="s">
        <v>75</v>
      </c>
      <c r="B71" s="43"/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64"/>
      <c r="U71" s="64"/>
      <c r="V71" s="4"/>
      <c r="W71" s="94"/>
    </row>
    <row r="72" spans="1:23" x14ac:dyDescent="0.25">
      <c r="A72" s="42" t="s">
        <v>76</v>
      </c>
      <c r="B72" s="43"/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64"/>
      <c r="U72" s="64"/>
      <c r="V72" s="4"/>
      <c r="W72" s="94"/>
    </row>
    <row r="73" spans="1:23" x14ac:dyDescent="0.25">
      <c r="A73" s="46" t="s">
        <v>77</v>
      </c>
      <c r="B73" s="43"/>
      <c r="C73" s="4">
        <v>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64"/>
      <c r="U73" s="64"/>
      <c r="V73" s="4"/>
      <c r="W73" s="94"/>
    </row>
    <row r="74" spans="1:23" x14ac:dyDescent="0.25">
      <c r="A74" s="46" t="s">
        <v>78</v>
      </c>
      <c r="B74" s="43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64"/>
      <c r="U74" s="64"/>
      <c r="V74" s="4"/>
      <c r="W74" s="94"/>
    </row>
    <row r="75" spans="1:23" x14ac:dyDescent="0.25">
      <c r="A75" s="46" t="s">
        <v>79</v>
      </c>
      <c r="B75" s="43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64"/>
      <c r="U75" s="64"/>
      <c r="V75" s="4"/>
      <c r="W75" s="93"/>
    </row>
    <row r="76" spans="1:23" x14ac:dyDescent="0.25">
      <c r="A76" s="68" t="s">
        <v>80</v>
      </c>
      <c r="B76" s="69"/>
      <c r="C76" s="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70"/>
      <c r="U76" s="70"/>
      <c r="V76" s="40"/>
      <c r="W76" s="94"/>
    </row>
    <row r="77" spans="1:23" x14ac:dyDescent="0.25">
      <c r="A77" s="42" t="s">
        <v>81</v>
      </c>
      <c r="B77" s="43"/>
      <c r="C77" s="4">
        <v>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64"/>
      <c r="U77" s="64"/>
      <c r="V77" s="4"/>
      <c r="W77" s="93"/>
    </row>
    <row r="78" spans="1:23" x14ac:dyDescent="0.25">
      <c r="A78" s="46" t="s">
        <v>82</v>
      </c>
      <c r="B78" s="43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64"/>
      <c r="U78" s="64"/>
      <c r="V78" s="4"/>
      <c r="W78" s="95"/>
    </row>
    <row r="79" spans="1:23" x14ac:dyDescent="0.25">
      <c r="A79" s="46" t="s">
        <v>83</v>
      </c>
      <c r="B79" s="43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64"/>
      <c r="U79" s="64"/>
      <c r="V79" s="4"/>
      <c r="W79" s="95"/>
    </row>
    <row r="80" spans="1:23" x14ac:dyDescent="0.25">
      <c r="A80" s="42" t="s">
        <v>84</v>
      </c>
      <c r="B80" s="43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64"/>
      <c r="U80" s="64"/>
      <c r="V80" s="4"/>
      <c r="W80" s="94"/>
    </row>
    <row r="81" spans="1:23" x14ac:dyDescent="0.25">
      <c r="A81" s="46" t="s">
        <v>85</v>
      </c>
      <c r="B81" s="43"/>
      <c r="C81" s="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64"/>
      <c r="U81" s="64"/>
      <c r="V81" s="4"/>
      <c r="W81" s="94"/>
    </row>
    <row r="82" spans="1:23" x14ac:dyDescent="0.25">
      <c r="A82" s="46" t="s">
        <v>86</v>
      </c>
      <c r="B82" s="43"/>
      <c r="C82" s="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64"/>
      <c r="U82" s="64"/>
      <c r="V82" s="4"/>
      <c r="W82" s="94"/>
    </row>
    <row r="83" spans="1:23" x14ac:dyDescent="0.25">
      <c r="A83" s="42" t="s">
        <v>87</v>
      </c>
      <c r="B83" s="71">
        <v>0</v>
      </c>
      <c r="C83" s="4">
        <v>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64"/>
      <c r="U83" s="64"/>
      <c r="V83" s="4"/>
    </row>
    <row r="84" spans="1:23" x14ac:dyDescent="0.25">
      <c r="A84" s="46" t="s">
        <v>88</v>
      </c>
      <c r="B84" s="2"/>
      <c r="C84" s="4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64"/>
      <c r="U84" s="64"/>
      <c r="V84" s="4"/>
    </row>
    <row r="85" spans="1:23" x14ac:dyDescent="0.25">
      <c r="A85" s="72" t="s">
        <v>89</v>
      </c>
      <c r="B85" s="73">
        <f>SUM(B54,B38,B28,B18,B12)</f>
        <v>674698941</v>
      </c>
      <c r="C85" s="74">
        <f>SUM(C54,C28,C18,C12)</f>
        <v>-5900000</v>
      </c>
      <c r="D85" s="11">
        <f>SUM(D11)</f>
        <v>45279105.919999994</v>
      </c>
      <c r="E85" s="11">
        <f>E12+E18+E28+E54</f>
        <v>46857608.770000003</v>
      </c>
      <c r="F85" s="11">
        <f>F12+F18+F28+F54</f>
        <v>43187684.770000003</v>
      </c>
      <c r="G85" s="11">
        <f>G12+G18+G28</f>
        <v>38668647.490000002</v>
      </c>
      <c r="H85" s="11">
        <f>H12+H18</f>
        <v>41305146.700000003</v>
      </c>
      <c r="I85" s="11">
        <f>I12+I18+I28</f>
        <v>41777292.079999998</v>
      </c>
      <c r="J85" s="11">
        <f>J12+J18+J28+J54</f>
        <v>51796862.140000001</v>
      </c>
      <c r="K85" s="11">
        <f>K12+K18+K28+K54</f>
        <v>61347647.799999997</v>
      </c>
      <c r="L85" s="11">
        <f>L12+L18++L28+L54</f>
        <v>50475396.700000003</v>
      </c>
      <c r="M85" s="11">
        <f>M12+M18+M28+M54</f>
        <v>44974672.939999998</v>
      </c>
      <c r="N85" s="11">
        <f>N12+N18+N28+N54</f>
        <v>47962516.910000004</v>
      </c>
      <c r="O85" s="11">
        <f>O12+O18+O28+O54</f>
        <v>51545718.670000009</v>
      </c>
      <c r="P85" s="11">
        <f>SUM(P28,P18,P12)</f>
        <v>49035774.910000004</v>
      </c>
      <c r="Q85" s="11">
        <f>SUM(Q54,Q11)</f>
        <v>46168215.550000004</v>
      </c>
      <c r="R85" s="11">
        <f>SUM(R54,R11)</f>
        <v>49911564.870000005</v>
      </c>
      <c r="S85" s="11">
        <f>SUM(S54,S28,S18,S12)</f>
        <v>48749768.030000001</v>
      </c>
      <c r="T85" s="75">
        <f>SUM(T54,T11)</f>
        <v>52340270.809999995</v>
      </c>
      <c r="U85" s="75">
        <f>SUM(U54,U11)</f>
        <v>105088499.90000001</v>
      </c>
      <c r="V85" s="11">
        <f>SUM(V11,V54)</f>
        <v>631091402.10000002</v>
      </c>
      <c r="W85" s="29"/>
    </row>
    <row r="86" spans="1:23" x14ac:dyDescent="0.25">
      <c r="A86" s="2"/>
      <c r="B86" s="2"/>
      <c r="C86" s="4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64"/>
      <c r="U86" s="64"/>
      <c r="V86" s="2"/>
    </row>
    <row r="87" spans="1:23" s="1" customFormat="1" ht="15.75" x14ac:dyDescent="0.25">
      <c r="A87" s="19" t="s">
        <v>92</v>
      </c>
      <c r="C87" s="12"/>
      <c r="D87" s="3"/>
      <c r="E87" s="3"/>
      <c r="F87" s="3"/>
      <c r="G87" s="3"/>
      <c r="H87" s="3"/>
      <c r="I87" s="3"/>
      <c r="J87" s="3"/>
      <c r="K87" s="3"/>
      <c r="L87" s="3"/>
      <c r="V87" s="6"/>
    </row>
    <row r="88" spans="1:23" s="1" customFormat="1" x14ac:dyDescent="0.25">
      <c r="A88" s="15" t="s">
        <v>93</v>
      </c>
      <c r="B88" s="15"/>
      <c r="C88" s="16"/>
      <c r="D88" s="3"/>
      <c r="E88" s="3"/>
      <c r="F88" s="3"/>
      <c r="G88" s="3"/>
      <c r="H88" s="3"/>
      <c r="I88" s="3"/>
      <c r="J88" s="3"/>
      <c r="K88" s="3"/>
      <c r="L88" s="3"/>
      <c r="V88" s="29"/>
    </row>
    <row r="89" spans="1:23" x14ac:dyDescent="0.25">
      <c r="A89" s="15" t="s">
        <v>98</v>
      </c>
      <c r="B89" s="15"/>
      <c r="C89" s="15"/>
      <c r="V89" s="6"/>
    </row>
    <row r="90" spans="1:23" x14ac:dyDescent="0.25">
      <c r="A90" s="15" t="s">
        <v>94</v>
      </c>
      <c r="B90" s="15"/>
      <c r="C90" s="15"/>
    </row>
    <row r="91" spans="1:23" x14ac:dyDescent="0.25">
      <c r="A91" s="17" t="s">
        <v>97</v>
      </c>
      <c r="B91" s="15"/>
      <c r="C91" s="15"/>
      <c r="P91" s="29"/>
      <c r="V91" s="29"/>
    </row>
    <row r="92" spans="1:23" s="1" customFormat="1" x14ac:dyDescent="0.25">
      <c r="A92" s="18" t="s">
        <v>95</v>
      </c>
      <c r="B92" s="15"/>
      <c r="C92" s="15"/>
      <c r="P92" s="29"/>
    </row>
    <row r="93" spans="1:23" s="1" customFormat="1" x14ac:dyDescent="0.25">
      <c r="A93" s="17" t="s">
        <v>96</v>
      </c>
      <c r="B93" s="15"/>
      <c r="C93" s="15"/>
    </row>
    <row r="94" spans="1:23" s="1" customFormat="1" x14ac:dyDescent="0.25">
      <c r="A94" s="14"/>
    </row>
    <row r="95" spans="1:23" s="1" customFormat="1" x14ac:dyDescent="0.25">
      <c r="A95" s="14"/>
    </row>
    <row r="96" spans="1:23" s="1" customFormat="1" x14ac:dyDescent="0.25">
      <c r="A96" s="14"/>
    </row>
    <row r="97" spans="1:22" x14ac:dyDescent="0.25">
      <c r="A97" s="96" t="s">
        <v>106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</row>
    <row r="98" spans="1:22" ht="15.75" thickBot="1" x14ac:dyDescent="0.3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</row>
    <row r="99" spans="1:22" ht="18.75" x14ac:dyDescent="0.3">
      <c r="A99" s="84" t="s">
        <v>104</v>
      </c>
      <c r="B99" s="84"/>
      <c r="C99" s="84"/>
      <c r="D99" s="84"/>
      <c r="E99" s="84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</row>
    <row r="100" spans="1:22" x14ac:dyDescent="0.2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9"/>
      <c r="R100" s="9"/>
      <c r="S100" s="9"/>
      <c r="T100" s="9"/>
      <c r="U100" s="9"/>
      <c r="V100" s="8"/>
    </row>
  </sheetData>
  <mergeCells count="6">
    <mergeCell ref="A97:V98"/>
    <mergeCell ref="A1:V1"/>
    <mergeCell ref="A2:V2"/>
    <mergeCell ref="A3:V3"/>
    <mergeCell ref="A4:V4"/>
    <mergeCell ref="A5:V5"/>
  </mergeCells>
  <printOptions horizontalCentered="1"/>
  <pageMargins left="0.25" right="0.25" top="0.75" bottom="0.75" header="0.3" footer="0.3"/>
  <pageSetup scale="5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85"/>
  <sheetViews>
    <sheetView workbookViewId="0">
      <selection activeCell="AA27" sqref="AA27"/>
    </sheetView>
  </sheetViews>
  <sheetFormatPr baseColWidth="10" defaultRowHeight="15" x14ac:dyDescent="0.25"/>
  <cols>
    <col min="1" max="1" width="57.5703125" customWidth="1"/>
    <col min="2" max="20" width="11.42578125" hidden="1" customWidth="1"/>
    <col min="22" max="22" width="24.85546875" customWidth="1"/>
  </cols>
  <sheetData>
    <row r="3" spans="1:22" x14ac:dyDescent="0.25">
      <c r="A3" s="86" t="s">
        <v>15</v>
      </c>
      <c r="B3" s="37">
        <v>674698941</v>
      </c>
      <c r="C3" s="38">
        <f>SUM(C4,C10,C20,C46)</f>
        <v>-5900000</v>
      </c>
      <c r="D3" s="37">
        <f>SUM(D4,D10,D20,D30,D39,D46,D56,D61,D64,,D68,D72,D75)</f>
        <v>45279105.919999994</v>
      </c>
      <c r="E3" s="37">
        <f>SUM(E4,E10,E20)</f>
        <v>46857608.770000003</v>
      </c>
      <c r="F3" s="37">
        <f>SUM(F4,F20,F46)</f>
        <v>43187684.770000003</v>
      </c>
      <c r="G3" s="39">
        <v>38668647.490000002</v>
      </c>
      <c r="H3" s="39">
        <f>H4+H10</f>
        <v>41305146.700000003</v>
      </c>
      <c r="I3" s="39">
        <f>I4+I10+I20</f>
        <v>41777292.079999998</v>
      </c>
      <c r="J3" s="39">
        <f t="shared" ref="J3:O3" si="0">J4+J10+J20+J46</f>
        <v>51796862.140000001</v>
      </c>
      <c r="K3" s="39">
        <f t="shared" si="0"/>
        <v>61347647.799999997</v>
      </c>
      <c r="L3" s="39">
        <f t="shared" si="0"/>
        <v>50475396.700000003</v>
      </c>
      <c r="M3" s="37">
        <f t="shared" si="0"/>
        <v>44974672.939999998</v>
      </c>
      <c r="N3" s="37">
        <f t="shared" si="0"/>
        <v>47962516.910000004</v>
      </c>
      <c r="O3" s="37">
        <f t="shared" si="0"/>
        <v>51545718.670000009</v>
      </c>
      <c r="P3" s="40">
        <f>SUM(P4,P10,P20)</f>
        <v>49035774.910000004</v>
      </c>
      <c r="Q3" s="40">
        <f>SUM(Q4,Q10,Q20)</f>
        <v>45963237.870000005</v>
      </c>
      <c r="R3" s="40">
        <f>SUM(R4,R10,R20)</f>
        <v>48789343.600000001</v>
      </c>
      <c r="S3" s="40">
        <f>SUM(S4,S10,S20)</f>
        <v>48749768.030000001</v>
      </c>
      <c r="T3" s="41">
        <f>SUM(T4,T10,T20)</f>
        <v>51544716.459999993</v>
      </c>
      <c r="U3" s="41"/>
      <c r="V3" s="40">
        <v>522748564.87</v>
      </c>
    </row>
    <row r="4" spans="1:22" x14ac:dyDescent="0.25">
      <c r="A4" s="87" t="s">
        <v>16</v>
      </c>
      <c r="B4" s="43">
        <v>543800412</v>
      </c>
      <c r="C4" s="4">
        <f>SUM(C5:C9)</f>
        <v>-9000000</v>
      </c>
      <c r="D4" s="4">
        <f>SUM(D5:D9)</f>
        <v>43378120.269999996</v>
      </c>
      <c r="E4" s="4">
        <f>SUM(E5:E9)</f>
        <v>39617631.170000002</v>
      </c>
      <c r="F4" s="4">
        <f>SUM(F5:F19)</f>
        <v>39644389.810000002</v>
      </c>
      <c r="G4" s="4">
        <v>33463906.940000001</v>
      </c>
      <c r="H4" s="4">
        <v>40841996.07</v>
      </c>
      <c r="I4" s="4">
        <v>38471439.140000001</v>
      </c>
      <c r="J4" s="4">
        <v>38483151.079999998</v>
      </c>
      <c r="K4" s="4">
        <v>38904935.149999999</v>
      </c>
      <c r="L4" s="4">
        <v>38457083.590000004</v>
      </c>
      <c r="M4" s="4">
        <f t="shared" ref="M4:R4" si="1">SUM(M5:M9)</f>
        <v>39981058.280000001</v>
      </c>
      <c r="N4" s="4">
        <f t="shared" si="1"/>
        <v>41616660.790000007</v>
      </c>
      <c r="O4" s="4">
        <f t="shared" si="1"/>
        <v>42549551.140000008</v>
      </c>
      <c r="P4" s="4">
        <f t="shared" si="1"/>
        <v>46786673.770000003</v>
      </c>
      <c r="Q4" s="4">
        <f t="shared" si="1"/>
        <v>40700204.270000003</v>
      </c>
      <c r="R4" s="4">
        <f t="shared" si="1"/>
        <v>42910337.170000002</v>
      </c>
      <c r="S4" s="4">
        <f>SUM(S5:S9)</f>
        <v>43409160.420000002</v>
      </c>
      <c r="T4" s="44">
        <f>SUM(T5:T9)</f>
        <v>43136295.829999998</v>
      </c>
      <c r="U4" s="44"/>
      <c r="V4" s="45">
        <f>SUM(V5:V9)</f>
        <v>463730082.92000008</v>
      </c>
    </row>
    <row r="5" spans="1:22" x14ac:dyDescent="0.25">
      <c r="A5" s="88" t="s">
        <v>17</v>
      </c>
      <c r="B5" s="43">
        <v>142243513</v>
      </c>
      <c r="C5" s="4">
        <v>-4500000</v>
      </c>
      <c r="D5" s="4">
        <v>37367772.119999997</v>
      </c>
      <c r="E5" s="4">
        <v>33895648.850000001</v>
      </c>
      <c r="F5" s="4">
        <v>33937663.469999999</v>
      </c>
      <c r="G5" s="4">
        <v>28522647.32</v>
      </c>
      <c r="H5" s="4">
        <v>28158463.920000002</v>
      </c>
      <c r="I5" s="4">
        <v>33367005.420000002</v>
      </c>
      <c r="J5" s="4">
        <v>32426736.050000001</v>
      </c>
      <c r="K5" s="4">
        <v>33263651.640000001</v>
      </c>
      <c r="L5" s="4">
        <v>32848088.170000002</v>
      </c>
      <c r="M5" s="25">
        <v>33923163.530000001</v>
      </c>
      <c r="N5" s="25">
        <v>33792322.450000003</v>
      </c>
      <c r="O5" s="25">
        <v>35339311.039999999</v>
      </c>
      <c r="P5" s="25">
        <v>34963358.68</v>
      </c>
      <c r="Q5" s="25">
        <v>34043714.590000004</v>
      </c>
      <c r="R5" s="25">
        <v>36137197.710000001</v>
      </c>
      <c r="S5" s="25">
        <v>36169267.469999999</v>
      </c>
      <c r="T5" s="47">
        <v>36376747.25</v>
      </c>
      <c r="U5" s="47"/>
      <c r="V5" s="45">
        <v>385946167.16000003</v>
      </c>
    </row>
    <row r="6" spans="1:22" x14ac:dyDescent="0.25">
      <c r="A6" s="88" t="s">
        <v>18</v>
      </c>
      <c r="B6" s="43">
        <v>264099581</v>
      </c>
      <c r="C6" s="48"/>
      <c r="D6" s="4">
        <v>557500</v>
      </c>
      <c r="E6" s="45">
        <v>517666.67</v>
      </c>
      <c r="F6" s="45">
        <v>495000</v>
      </c>
      <c r="G6" s="49">
        <v>554500</v>
      </c>
      <c r="H6" s="49">
        <v>8352681.9900000002</v>
      </c>
      <c r="I6" s="4">
        <v>0</v>
      </c>
      <c r="J6" s="4">
        <v>1096500</v>
      </c>
      <c r="K6" s="4">
        <v>538333.32999999996</v>
      </c>
      <c r="L6" s="4">
        <v>570000</v>
      </c>
      <c r="M6" s="25">
        <v>849399.96</v>
      </c>
      <c r="N6" s="25">
        <v>1687833.32</v>
      </c>
      <c r="O6" s="25">
        <v>1401583.34</v>
      </c>
      <c r="P6" s="25">
        <v>1429500</v>
      </c>
      <c r="Q6" s="25">
        <v>1429500</v>
      </c>
      <c r="R6" s="25">
        <v>1439500</v>
      </c>
      <c r="S6" s="25">
        <v>1389500</v>
      </c>
      <c r="T6" s="47">
        <v>1389500</v>
      </c>
      <c r="U6" s="47"/>
      <c r="V6" s="45">
        <v>12586483.289999999</v>
      </c>
    </row>
    <row r="7" spans="1:22" x14ac:dyDescent="0.25">
      <c r="A7" s="88" t="s">
        <v>19</v>
      </c>
      <c r="B7" s="43">
        <v>6000000</v>
      </c>
      <c r="C7" s="4">
        <v>-6000000</v>
      </c>
      <c r="D7" s="2"/>
      <c r="E7" s="2"/>
      <c r="F7" s="2"/>
      <c r="G7" s="2"/>
      <c r="H7" s="2"/>
      <c r="I7" s="2"/>
      <c r="J7" s="2"/>
      <c r="K7" s="4"/>
      <c r="L7" s="4"/>
      <c r="M7" s="26"/>
      <c r="N7" s="26"/>
      <c r="O7" s="26"/>
      <c r="P7" s="26"/>
      <c r="Q7" s="26"/>
      <c r="R7" s="26"/>
      <c r="S7" s="26"/>
      <c r="T7" s="50"/>
      <c r="U7" s="50"/>
      <c r="V7" s="4">
        <f t="shared" ref="V7:V15" si="2">D7+E7+F7+G7+H7+I7+J7+K7+L7+M7+N7+O7</f>
        <v>0</v>
      </c>
    </row>
    <row r="8" spans="1:22" x14ac:dyDescent="0.25">
      <c r="A8" s="88" t="s">
        <v>20</v>
      </c>
      <c r="B8" s="43">
        <v>56908787</v>
      </c>
      <c r="C8" s="4">
        <v>1500000</v>
      </c>
      <c r="D8" s="4">
        <v>246734.37</v>
      </c>
      <c r="E8" s="2"/>
      <c r="F8" s="2"/>
      <c r="G8" s="2"/>
      <c r="H8" s="2"/>
      <c r="I8" s="2"/>
      <c r="J8" s="2"/>
      <c r="K8" s="4"/>
      <c r="L8" s="4"/>
      <c r="M8" s="26"/>
      <c r="N8" s="25">
        <v>947965.25</v>
      </c>
      <c r="O8" s="25">
        <v>528498.81000000006</v>
      </c>
      <c r="P8" s="25">
        <v>5139798.2</v>
      </c>
      <c r="Q8" s="25"/>
      <c r="R8" s="25"/>
      <c r="S8" s="25">
        <v>507559.09</v>
      </c>
      <c r="T8" s="47"/>
      <c r="U8" s="47"/>
      <c r="V8" s="4">
        <v>7370555.7199999997</v>
      </c>
    </row>
    <row r="9" spans="1:22" x14ac:dyDescent="0.25">
      <c r="A9" s="88" t="s">
        <v>21</v>
      </c>
      <c r="B9" s="43">
        <v>74548531</v>
      </c>
      <c r="C9" s="4"/>
      <c r="D9" s="4">
        <v>5206113.78</v>
      </c>
      <c r="E9" s="4">
        <v>5204315.6500000004</v>
      </c>
      <c r="F9" s="4">
        <v>5211726.34</v>
      </c>
      <c r="G9" s="4">
        <v>4386759.62</v>
      </c>
      <c r="H9" s="4">
        <v>4330850.16</v>
      </c>
      <c r="I9" s="4">
        <v>5104433.72</v>
      </c>
      <c r="J9" s="4">
        <v>4959915.03</v>
      </c>
      <c r="K9" s="4">
        <v>5102950.18</v>
      </c>
      <c r="L9" s="4">
        <v>5038995.42</v>
      </c>
      <c r="M9" s="25">
        <v>5208494.79</v>
      </c>
      <c r="N9" s="25">
        <v>5188539.7699999996</v>
      </c>
      <c r="O9" s="25">
        <v>5280157.95</v>
      </c>
      <c r="P9" s="25">
        <v>5254016.8899999997</v>
      </c>
      <c r="Q9" s="25">
        <v>5226989.68</v>
      </c>
      <c r="R9" s="25">
        <v>5333639.46</v>
      </c>
      <c r="S9" s="25">
        <v>5342833.8600000003</v>
      </c>
      <c r="T9" s="47">
        <v>5370048.5800000001</v>
      </c>
      <c r="U9" s="47"/>
      <c r="V9" s="4">
        <v>57826876.75</v>
      </c>
    </row>
    <row r="10" spans="1:22" x14ac:dyDescent="0.25">
      <c r="A10" s="87" t="s">
        <v>22</v>
      </c>
      <c r="B10" s="51">
        <f>SUM(B11:B19)</f>
        <v>8426325</v>
      </c>
      <c r="C10" s="52">
        <v>3900000</v>
      </c>
      <c r="D10" s="52">
        <f>SUM(D11:D19)</f>
        <v>110323.65</v>
      </c>
      <c r="E10" s="53">
        <f>SUM(E11:E19)</f>
        <v>886918.38</v>
      </c>
      <c r="F10" s="53"/>
      <c r="G10" s="52">
        <v>568359.92000000004</v>
      </c>
      <c r="H10" s="52">
        <v>463150.63</v>
      </c>
      <c r="I10" s="52">
        <v>363000</v>
      </c>
      <c r="J10" s="52">
        <v>250282.83</v>
      </c>
      <c r="K10" s="52">
        <v>1452235.97</v>
      </c>
      <c r="L10" s="5">
        <v>1082853.94</v>
      </c>
      <c r="M10" s="27">
        <f>SUM(M11:M19)</f>
        <v>491935.05000000005</v>
      </c>
      <c r="N10" s="54">
        <f>SUM(N11:N17)</f>
        <v>1024389.1799999999</v>
      </c>
      <c r="O10" s="54">
        <f>SUM(O11:O17)</f>
        <v>902126.1</v>
      </c>
      <c r="P10" s="54">
        <f>SUM(P11:P19)</f>
        <v>533776.74000000011</v>
      </c>
      <c r="Q10" s="54">
        <f>SUM(Q12:Q19)</f>
        <v>862102.7</v>
      </c>
      <c r="R10" s="54">
        <f>SUM(R11:R18)</f>
        <v>458481.38</v>
      </c>
      <c r="S10" s="54">
        <f>SUM(S11:S19)</f>
        <v>395153.05</v>
      </c>
      <c r="T10" s="55">
        <f>SUM(T11:T19)</f>
        <v>1164416.3999999999</v>
      </c>
      <c r="U10" s="55"/>
      <c r="V10" s="52">
        <f>SUM(V11:V19)</f>
        <v>6829622.6799999997</v>
      </c>
    </row>
    <row r="11" spans="1:22" x14ac:dyDescent="0.25">
      <c r="A11" s="88" t="s">
        <v>23</v>
      </c>
      <c r="B11" s="43">
        <v>3829978</v>
      </c>
      <c r="C11" s="4">
        <v>100000</v>
      </c>
      <c r="D11" s="4">
        <v>107623.65</v>
      </c>
      <c r="E11" s="4">
        <v>677491.98</v>
      </c>
      <c r="F11" s="4">
        <v>0</v>
      </c>
      <c r="G11" s="4">
        <v>237381.72</v>
      </c>
      <c r="H11" s="4">
        <v>463150.63</v>
      </c>
      <c r="I11" s="4">
        <v>360000</v>
      </c>
      <c r="J11" s="4">
        <v>250282.83</v>
      </c>
      <c r="K11" s="4">
        <v>970744.05</v>
      </c>
      <c r="L11" s="4">
        <v>586073.93999999994</v>
      </c>
      <c r="M11" s="25">
        <v>295685.95</v>
      </c>
      <c r="N11" s="25">
        <v>484941.18</v>
      </c>
      <c r="O11" s="25">
        <v>304126.09999999998</v>
      </c>
      <c r="P11" s="25">
        <v>492793.09</v>
      </c>
      <c r="Q11" s="25"/>
      <c r="R11" s="25">
        <v>398657.88</v>
      </c>
      <c r="S11" s="25">
        <v>204575.11</v>
      </c>
      <c r="T11" s="47">
        <v>423645.96</v>
      </c>
      <c r="U11" s="47"/>
      <c r="V11" s="4">
        <v>3389540.9</v>
      </c>
    </row>
    <row r="12" spans="1:22" x14ac:dyDescent="0.25">
      <c r="A12" s="88" t="s">
        <v>24</v>
      </c>
      <c r="B12" s="43">
        <v>459348</v>
      </c>
      <c r="C12" s="4"/>
      <c r="D12" s="4">
        <v>0</v>
      </c>
      <c r="E12" s="4">
        <v>0</v>
      </c>
      <c r="F12" s="4">
        <v>0</v>
      </c>
      <c r="G12" s="4">
        <v>330978.2</v>
      </c>
      <c r="H12" s="4">
        <v>0</v>
      </c>
      <c r="I12" s="4">
        <v>0</v>
      </c>
      <c r="J12" s="2">
        <v>0</v>
      </c>
      <c r="K12" s="4">
        <v>481491.92</v>
      </c>
      <c r="L12" s="4">
        <v>420670</v>
      </c>
      <c r="M12" s="26">
        <v>0</v>
      </c>
      <c r="N12" s="25">
        <v>409648</v>
      </c>
      <c r="O12" s="25">
        <v>598000</v>
      </c>
      <c r="P12" s="25"/>
      <c r="Q12" s="25">
        <v>301065.2</v>
      </c>
      <c r="R12" s="25"/>
      <c r="S12" s="25"/>
      <c r="T12" s="47"/>
      <c r="U12" s="47"/>
      <c r="V12" s="4">
        <v>1308713.2</v>
      </c>
    </row>
    <row r="13" spans="1:22" x14ac:dyDescent="0.25">
      <c r="A13" s="88" t="s">
        <v>25</v>
      </c>
      <c r="B13" s="56">
        <v>0</v>
      </c>
      <c r="C13" s="4"/>
      <c r="D13" s="4">
        <v>0</v>
      </c>
      <c r="E13" s="4">
        <v>0</v>
      </c>
      <c r="F13" s="4">
        <v>0</v>
      </c>
      <c r="G13" s="2"/>
      <c r="H13" s="2"/>
      <c r="I13" s="2"/>
      <c r="J13" s="2"/>
      <c r="K13" s="2"/>
      <c r="L13" s="2"/>
      <c r="M13" s="26"/>
      <c r="N13" s="26"/>
      <c r="O13" s="26"/>
      <c r="P13" s="26"/>
      <c r="Q13" s="26"/>
      <c r="R13" s="26"/>
      <c r="S13" s="26"/>
      <c r="T13" s="50"/>
      <c r="U13" s="50"/>
      <c r="V13" s="4">
        <f t="shared" si="2"/>
        <v>0</v>
      </c>
    </row>
    <row r="14" spans="1:22" x14ac:dyDescent="0.25">
      <c r="A14" s="88" t="s">
        <v>26</v>
      </c>
      <c r="B14" s="56">
        <v>0</v>
      </c>
      <c r="C14" s="4">
        <v>500000</v>
      </c>
      <c r="D14" s="4">
        <v>0</v>
      </c>
      <c r="E14" s="4">
        <v>0</v>
      </c>
      <c r="F14" s="4">
        <v>0</v>
      </c>
      <c r="G14" s="2"/>
      <c r="H14" s="2"/>
      <c r="I14" s="2"/>
      <c r="J14" s="2"/>
      <c r="K14" s="2"/>
      <c r="L14" s="2"/>
      <c r="M14" s="25">
        <v>16600</v>
      </c>
      <c r="N14" s="26"/>
      <c r="O14" s="26"/>
      <c r="P14" s="25">
        <v>40000</v>
      </c>
      <c r="Q14" s="25"/>
      <c r="R14" s="25"/>
      <c r="S14" s="25"/>
      <c r="T14" s="47"/>
      <c r="U14" s="47"/>
      <c r="V14" s="4">
        <v>56600</v>
      </c>
    </row>
    <row r="15" spans="1:22" x14ac:dyDescent="0.25">
      <c r="A15" s="88" t="s">
        <v>27</v>
      </c>
      <c r="B15" s="56">
        <v>0</v>
      </c>
      <c r="C15" s="4"/>
      <c r="D15" s="4">
        <v>0</v>
      </c>
      <c r="E15" s="4">
        <v>0</v>
      </c>
      <c r="F15" s="4">
        <v>0</v>
      </c>
      <c r="G15" s="2"/>
      <c r="H15" s="2"/>
      <c r="I15" s="2"/>
      <c r="J15" s="2"/>
      <c r="K15" s="2"/>
      <c r="L15" s="2"/>
      <c r="M15" s="26"/>
      <c r="N15" s="26"/>
      <c r="O15" s="26"/>
      <c r="P15" s="26"/>
      <c r="Q15" s="26"/>
      <c r="R15" s="26"/>
      <c r="S15" s="26"/>
      <c r="T15" s="50"/>
      <c r="U15" s="50"/>
      <c r="V15" s="4">
        <f t="shared" si="2"/>
        <v>0</v>
      </c>
    </row>
    <row r="16" spans="1:22" x14ac:dyDescent="0.25">
      <c r="A16" s="88" t="s">
        <v>28</v>
      </c>
      <c r="B16" s="56">
        <v>0</v>
      </c>
      <c r="C16" s="4"/>
      <c r="D16" s="4">
        <v>0</v>
      </c>
      <c r="E16" s="4">
        <v>0</v>
      </c>
      <c r="F16" s="4">
        <v>0</v>
      </c>
      <c r="G16" s="2"/>
      <c r="H16" s="2"/>
      <c r="I16" s="2"/>
      <c r="J16" s="2"/>
      <c r="K16" s="2"/>
      <c r="L16" s="2"/>
      <c r="M16" s="26"/>
      <c r="N16" s="26"/>
      <c r="O16" s="26"/>
      <c r="P16" s="26"/>
      <c r="Q16" s="26"/>
      <c r="R16" s="26"/>
      <c r="S16" s="25">
        <v>27346.94</v>
      </c>
      <c r="T16" s="47"/>
      <c r="U16" s="47"/>
      <c r="V16" s="4">
        <v>27346.94</v>
      </c>
    </row>
    <row r="17" spans="1:22" ht="25.5" x14ac:dyDescent="0.25">
      <c r="A17" s="89" t="s">
        <v>29</v>
      </c>
      <c r="B17" s="58">
        <v>1450000</v>
      </c>
      <c r="C17" s="4">
        <v>1100000</v>
      </c>
      <c r="D17" s="4">
        <v>0</v>
      </c>
      <c r="E17" s="59">
        <v>0</v>
      </c>
      <c r="F17" s="4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4">
        <v>76110</v>
      </c>
      <c r="M17" s="25">
        <v>6600</v>
      </c>
      <c r="N17" s="25">
        <v>129800</v>
      </c>
      <c r="O17" s="25"/>
      <c r="P17" s="25"/>
      <c r="Q17" s="25">
        <v>68322</v>
      </c>
      <c r="R17" s="25">
        <v>9823.5</v>
      </c>
      <c r="S17" s="25"/>
      <c r="T17" s="47">
        <v>147500</v>
      </c>
      <c r="U17" s="47"/>
      <c r="V17" s="4">
        <v>362045.55</v>
      </c>
    </row>
    <row r="18" spans="1:22" x14ac:dyDescent="0.25">
      <c r="A18" s="88" t="s">
        <v>30</v>
      </c>
      <c r="B18" s="43">
        <v>2686999</v>
      </c>
      <c r="C18" s="4">
        <v>2200000</v>
      </c>
      <c r="D18" s="4">
        <v>2700</v>
      </c>
      <c r="E18" s="4">
        <v>209426.4</v>
      </c>
      <c r="F18" s="4">
        <v>0</v>
      </c>
      <c r="G18" s="2"/>
      <c r="H18" s="2"/>
      <c r="I18" s="4">
        <v>3000</v>
      </c>
      <c r="J18" s="2"/>
      <c r="K18" s="2"/>
      <c r="L18" s="2"/>
      <c r="M18" s="26"/>
      <c r="N18" s="25"/>
      <c r="O18" s="25"/>
      <c r="P18" s="25">
        <v>983.65</v>
      </c>
      <c r="Q18" s="25">
        <v>492715.5</v>
      </c>
      <c r="R18" s="25">
        <v>50000</v>
      </c>
      <c r="S18" s="25">
        <v>6500</v>
      </c>
      <c r="T18" s="47">
        <v>15120</v>
      </c>
      <c r="U18" s="47"/>
      <c r="V18" s="4">
        <v>777445.55</v>
      </c>
    </row>
    <row r="19" spans="1:22" x14ac:dyDescent="0.25">
      <c r="A19" s="88" t="s">
        <v>31</v>
      </c>
      <c r="B19" s="56">
        <v>0</v>
      </c>
      <c r="C19" s="4"/>
      <c r="D19" s="2"/>
      <c r="E19" s="2"/>
      <c r="F19" s="4">
        <v>0</v>
      </c>
      <c r="G19" s="2"/>
      <c r="H19" s="2"/>
      <c r="I19" s="2"/>
      <c r="J19" s="2"/>
      <c r="K19" s="2"/>
      <c r="L19" s="2"/>
      <c r="M19" s="25">
        <v>173049.1</v>
      </c>
      <c r="N19" s="26"/>
      <c r="O19" s="26"/>
      <c r="P19" s="26"/>
      <c r="Q19" s="26"/>
      <c r="R19" s="26"/>
      <c r="S19" s="25">
        <v>156731</v>
      </c>
      <c r="T19" s="47">
        <v>578150.43999999994</v>
      </c>
      <c r="U19" s="47"/>
      <c r="V19" s="4">
        <v>907930.54</v>
      </c>
    </row>
    <row r="20" spans="1:22" x14ac:dyDescent="0.25">
      <c r="A20" s="87" t="s">
        <v>32</v>
      </c>
      <c r="B20" s="51">
        <f>SUM(B21:B29)</f>
        <v>108681804</v>
      </c>
      <c r="C20" s="52">
        <f>SUM(C21:C29)</f>
        <v>-2900000</v>
      </c>
      <c r="D20" s="52">
        <f>SUM(D21:D29)</f>
        <v>1790662</v>
      </c>
      <c r="E20" s="52">
        <f>SUM(E21:E29)</f>
        <v>6353059.2199999988</v>
      </c>
      <c r="F20" s="52">
        <f>SUM(F21:F29)</f>
        <v>3157098.9</v>
      </c>
      <c r="G20" s="52">
        <v>4636380.63</v>
      </c>
      <c r="H20" s="2"/>
      <c r="I20" s="52">
        <v>2942852.94</v>
      </c>
      <c r="J20" s="52">
        <v>12917128.23</v>
      </c>
      <c r="K20" s="52">
        <v>19578191.399999999</v>
      </c>
      <c r="L20" s="52">
        <v>10935459.17</v>
      </c>
      <c r="M20" s="54">
        <f>SUM(M21:M29)</f>
        <v>4501679.6099999994</v>
      </c>
      <c r="N20" s="60">
        <f>N21+N24+N27+N29</f>
        <v>5321466.9399999995</v>
      </c>
      <c r="O20" s="60">
        <f>SUM(O21:O30)</f>
        <v>7348653.5099999998</v>
      </c>
      <c r="P20" s="60">
        <f>SUM(P21:P45)</f>
        <v>1715324.4</v>
      </c>
      <c r="Q20" s="60">
        <f>SUM(Q21:Q29)</f>
        <v>4400930.9000000004</v>
      </c>
      <c r="R20" s="60">
        <f>SUM(R21:R30)</f>
        <v>5420525.0499999998</v>
      </c>
      <c r="S20" s="60">
        <f>SUM(S21:S29)</f>
        <v>4945454.5600000005</v>
      </c>
      <c r="T20" s="61">
        <f>SUM(T21:T29)</f>
        <v>7244004.2300000004</v>
      </c>
      <c r="U20" s="61"/>
      <c r="V20" s="52">
        <f>SUM(V21:V30)</f>
        <v>52188859.319999993</v>
      </c>
    </row>
    <row r="21" spans="1:22" x14ac:dyDescent="0.25">
      <c r="A21" s="88" t="s">
        <v>33</v>
      </c>
      <c r="B21" s="43">
        <v>8211804</v>
      </c>
      <c r="C21" s="4">
        <v>-1500000</v>
      </c>
      <c r="D21" s="4">
        <v>284925</v>
      </c>
      <c r="E21" s="4">
        <v>768086.22</v>
      </c>
      <c r="F21" s="25">
        <v>631273.5</v>
      </c>
      <c r="G21" s="4">
        <v>745431.58</v>
      </c>
      <c r="H21" s="2"/>
      <c r="I21" s="4">
        <v>454331.45</v>
      </c>
      <c r="J21" s="4">
        <v>1372606.53</v>
      </c>
      <c r="K21" s="4">
        <v>1107476.83</v>
      </c>
      <c r="L21" s="4">
        <v>340497.75</v>
      </c>
      <c r="M21" s="25">
        <v>7000</v>
      </c>
      <c r="N21" s="25">
        <v>469046.04</v>
      </c>
      <c r="O21" s="25">
        <v>664081</v>
      </c>
      <c r="P21" s="2"/>
      <c r="Q21" s="25">
        <v>301372.32</v>
      </c>
      <c r="R21" s="25">
        <v>1770723.06</v>
      </c>
      <c r="S21" s="25">
        <v>6135</v>
      </c>
      <c r="T21" s="47">
        <v>2250122.8199999998</v>
      </c>
      <c r="U21" s="47"/>
      <c r="V21" s="4">
        <v>7152764.96</v>
      </c>
    </row>
    <row r="22" spans="1:22" x14ac:dyDescent="0.25">
      <c r="A22" s="88" t="s">
        <v>34</v>
      </c>
      <c r="B22" s="43">
        <v>100000</v>
      </c>
      <c r="C22" s="4">
        <v>150000</v>
      </c>
      <c r="D22" s="4">
        <v>56463</v>
      </c>
      <c r="E22" s="4">
        <v>0</v>
      </c>
      <c r="F22" s="2">
        <v>0</v>
      </c>
      <c r="G22" s="2">
        <v>0</v>
      </c>
      <c r="H22" s="2">
        <v>0</v>
      </c>
      <c r="I22" s="4">
        <v>1000</v>
      </c>
      <c r="J22" s="2">
        <v>0</v>
      </c>
      <c r="K22" s="2">
        <v>0</v>
      </c>
      <c r="L22" s="2">
        <v>0</v>
      </c>
      <c r="M22" s="25">
        <v>130047.8</v>
      </c>
      <c r="N22" s="26">
        <v>0</v>
      </c>
      <c r="O22" s="25">
        <v>134673.67000000001</v>
      </c>
      <c r="P22" s="25"/>
      <c r="Q22" s="25"/>
      <c r="R22" s="25">
        <v>7316</v>
      </c>
      <c r="S22" s="25">
        <v>1262676.3700000001</v>
      </c>
      <c r="T22" s="47">
        <v>380054.4</v>
      </c>
      <c r="U22" s="47"/>
      <c r="V22" s="4">
        <v>1971231.24</v>
      </c>
    </row>
    <row r="23" spans="1:22" x14ac:dyDescent="0.25">
      <c r="A23" s="88" t="s">
        <v>35</v>
      </c>
      <c r="B23" s="43">
        <v>1200000</v>
      </c>
      <c r="C23" s="4">
        <v>100000</v>
      </c>
      <c r="D23" s="4">
        <v>0</v>
      </c>
      <c r="E23" s="4">
        <v>0</v>
      </c>
      <c r="F23" s="4">
        <v>151250.04</v>
      </c>
      <c r="G23" s="4">
        <v>0</v>
      </c>
      <c r="H23" s="4">
        <v>0</v>
      </c>
      <c r="I23" s="4">
        <v>45206</v>
      </c>
      <c r="J23" s="2">
        <v>0</v>
      </c>
      <c r="K23" s="2">
        <v>0</v>
      </c>
      <c r="L23" s="4">
        <v>23364</v>
      </c>
      <c r="M23" s="26">
        <v>0</v>
      </c>
      <c r="N23" s="26">
        <v>0</v>
      </c>
      <c r="O23" s="26">
        <v>0</v>
      </c>
      <c r="P23" s="26"/>
      <c r="Q23" s="26"/>
      <c r="R23" s="25">
        <v>162722</v>
      </c>
      <c r="S23" s="25">
        <v>12272</v>
      </c>
      <c r="T23" s="47"/>
      <c r="U23" s="47"/>
      <c r="V23" s="4">
        <v>326244.03999999998</v>
      </c>
    </row>
    <row r="24" spans="1:22" x14ac:dyDescent="0.25">
      <c r="A24" s="88" t="s">
        <v>36</v>
      </c>
      <c r="B24" s="43">
        <v>45000000</v>
      </c>
      <c r="C24" s="4">
        <v>-1500000</v>
      </c>
      <c r="D24" s="4">
        <v>0</v>
      </c>
      <c r="E24" s="4">
        <v>4199474.5999999996</v>
      </c>
      <c r="F24" s="4">
        <v>991118</v>
      </c>
      <c r="G24" s="4">
        <v>1521230.75</v>
      </c>
      <c r="H24" s="4">
        <v>0</v>
      </c>
      <c r="I24" s="4">
        <v>583605</v>
      </c>
      <c r="J24" s="4">
        <v>5597895.5</v>
      </c>
      <c r="K24" s="4">
        <v>6307451.9000000004</v>
      </c>
      <c r="L24" s="4">
        <v>4520745.75</v>
      </c>
      <c r="M24" s="25">
        <v>1649390</v>
      </c>
      <c r="N24" s="25">
        <v>3314268.5</v>
      </c>
      <c r="O24" s="25">
        <v>298700</v>
      </c>
      <c r="P24" s="25">
        <v>226800</v>
      </c>
      <c r="Q24" s="25">
        <v>1249289</v>
      </c>
      <c r="R24" s="25">
        <v>739125</v>
      </c>
      <c r="S24" s="25">
        <v>236711.4</v>
      </c>
      <c r="T24" s="47">
        <v>1137008</v>
      </c>
      <c r="U24" s="47"/>
      <c r="V24" s="4">
        <v>14031884.5</v>
      </c>
    </row>
    <row r="25" spans="1:22" x14ac:dyDescent="0.25">
      <c r="A25" s="88" t="s">
        <v>37</v>
      </c>
      <c r="B25" s="43">
        <v>1500000</v>
      </c>
      <c r="C25" s="4">
        <v>500000</v>
      </c>
      <c r="D25" s="4">
        <v>259393.5</v>
      </c>
      <c r="E25" s="4">
        <v>0</v>
      </c>
      <c r="F25" s="4">
        <v>0</v>
      </c>
      <c r="G25" s="4">
        <v>251867.46</v>
      </c>
      <c r="H25" s="4"/>
      <c r="I25" s="4">
        <v>325802.5</v>
      </c>
      <c r="J25" s="2">
        <v>0</v>
      </c>
      <c r="K25" s="2">
        <v>0</v>
      </c>
      <c r="L25" s="2">
        <v>0</v>
      </c>
      <c r="M25" s="25">
        <v>9150</v>
      </c>
      <c r="N25" s="26">
        <v>0</v>
      </c>
      <c r="O25" s="25">
        <v>1970</v>
      </c>
      <c r="P25" s="25"/>
      <c r="Q25" s="25">
        <v>1652</v>
      </c>
      <c r="R25" s="25"/>
      <c r="S25" s="25"/>
      <c r="T25" s="47">
        <v>7080</v>
      </c>
      <c r="U25" s="47"/>
      <c r="V25" s="4">
        <v>279245.5</v>
      </c>
    </row>
    <row r="26" spans="1:22" x14ac:dyDescent="0.25">
      <c r="A26" s="88" t="s">
        <v>38</v>
      </c>
      <c r="B26" s="43">
        <v>250000</v>
      </c>
      <c r="C26" s="4">
        <v>500000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27292.05</v>
      </c>
      <c r="J26" s="2">
        <v>0</v>
      </c>
      <c r="K26" s="2">
        <v>0</v>
      </c>
      <c r="L26" s="2">
        <v>0</v>
      </c>
      <c r="M26" s="25">
        <v>6041.89</v>
      </c>
      <c r="N26" s="26">
        <v>0</v>
      </c>
      <c r="O26" s="25">
        <v>1900</v>
      </c>
      <c r="P26" s="25"/>
      <c r="Q26" s="25">
        <v>10153.02</v>
      </c>
      <c r="R26" s="25">
        <v>9350.64</v>
      </c>
      <c r="S26" s="25">
        <v>251824.31</v>
      </c>
      <c r="T26" s="47">
        <v>17499.400000000001</v>
      </c>
      <c r="U26" s="47"/>
      <c r="V26" s="4">
        <v>296769.26</v>
      </c>
    </row>
    <row r="27" spans="1:22" x14ac:dyDescent="0.25">
      <c r="A27" s="88" t="s">
        <v>39</v>
      </c>
      <c r="B27" s="43">
        <v>18500000</v>
      </c>
      <c r="C27" s="4">
        <v>-3200000</v>
      </c>
      <c r="D27" s="4">
        <v>0</v>
      </c>
      <c r="E27" s="4">
        <v>0</v>
      </c>
      <c r="F27" s="4">
        <v>787997</v>
      </c>
      <c r="G27" s="4">
        <v>958736.53</v>
      </c>
      <c r="H27" s="4">
        <v>0</v>
      </c>
      <c r="I27" s="4">
        <v>1223080.2</v>
      </c>
      <c r="J27" s="4">
        <v>3336290.71</v>
      </c>
      <c r="K27" s="4">
        <v>5792351.8300000001</v>
      </c>
      <c r="L27" s="4">
        <v>2205755.62</v>
      </c>
      <c r="M27" s="25">
        <v>2072869.82</v>
      </c>
      <c r="N27" s="25">
        <v>129350</v>
      </c>
      <c r="O27" s="25">
        <v>3784811.88</v>
      </c>
      <c r="P27" s="25">
        <v>1488524.4</v>
      </c>
      <c r="Q27" s="25">
        <v>1336158.8400000001</v>
      </c>
      <c r="R27" s="25">
        <v>1619921.71</v>
      </c>
      <c r="S27" s="25">
        <v>1787580</v>
      </c>
      <c r="T27" s="47">
        <v>2485728.12</v>
      </c>
      <c r="U27" s="47"/>
      <c r="V27" s="4">
        <v>15492941.77</v>
      </c>
    </row>
    <row r="28" spans="1:22" ht="25.5" x14ac:dyDescent="0.25">
      <c r="A28" s="90" t="s">
        <v>40</v>
      </c>
      <c r="B28" s="58"/>
      <c r="C28" s="4"/>
      <c r="D28" s="59">
        <v>418360</v>
      </c>
      <c r="E28" s="4"/>
      <c r="F28" s="4"/>
      <c r="G28" s="4"/>
      <c r="H28" s="4"/>
      <c r="I28" s="4"/>
      <c r="J28" s="2"/>
      <c r="K28" s="2"/>
      <c r="L28" s="2"/>
      <c r="M28" s="26"/>
      <c r="N28" s="26"/>
      <c r="O28" s="26"/>
      <c r="P28" s="25"/>
      <c r="Q28" s="25"/>
      <c r="R28" s="25"/>
      <c r="S28" s="25"/>
      <c r="T28" s="47"/>
      <c r="U28" s="47"/>
      <c r="V28" s="4">
        <f t="shared" ref="V28:V50" si="3">D28+E28+F28+G28+H28+I28+J28+K28+L28+M28+N28+O28</f>
        <v>418360</v>
      </c>
    </row>
    <row r="29" spans="1:22" x14ac:dyDescent="0.25">
      <c r="A29" s="88" t="s">
        <v>41</v>
      </c>
      <c r="B29" s="43">
        <v>33920000</v>
      </c>
      <c r="C29" s="4">
        <v>2050000</v>
      </c>
      <c r="D29" s="4">
        <v>771520.5</v>
      </c>
      <c r="E29" s="4">
        <v>1385498.4</v>
      </c>
      <c r="F29" s="4">
        <v>595460.36</v>
      </c>
      <c r="G29" s="4">
        <v>1159114.31</v>
      </c>
      <c r="H29" s="4"/>
      <c r="I29" s="4">
        <v>282535.74</v>
      </c>
      <c r="J29" s="4">
        <v>2610335.4900000002</v>
      </c>
      <c r="K29" s="4">
        <v>6370910.8399999999</v>
      </c>
      <c r="L29" s="63">
        <v>3845096.05</v>
      </c>
      <c r="M29" s="25">
        <v>627180.1</v>
      </c>
      <c r="N29" s="25">
        <v>1408802.4</v>
      </c>
      <c r="O29" s="25">
        <v>2462516.96</v>
      </c>
      <c r="P29" s="25"/>
      <c r="Q29" s="25">
        <v>1502305.72</v>
      </c>
      <c r="R29" s="25">
        <v>1111366.6399999999</v>
      </c>
      <c r="S29" s="25">
        <v>1388255.48</v>
      </c>
      <c r="T29" s="47">
        <v>966511.49</v>
      </c>
      <c r="U29" s="47"/>
      <c r="V29" s="4">
        <v>12219418.050000001</v>
      </c>
    </row>
    <row r="30" spans="1:22" x14ac:dyDescent="0.25">
      <c r="A30" s="87" t="s">
        <v>42</v>
      </c>
      <c r="B30" s="51">
        <f>SUM(B31:B38)</f>
        <v>6710400</v>
      </c>
      <c r="C30" s="4"/>
      <c r="D30" s="2"/>
      <c r="E30" s="4"/>
      <c r="F30" s="4"/>
      <c r="G30" s="4"/>
      <c r="H30" s="4"/>
      <c r="I30" s="4"/>
      <c r="J30" s="2"/>
      <c r="K30" s="2"/>
      <c r="L30" s="2"/>
      <c r="M30" s="26"/>
      <c r="N30" s="26"/>
      <c r="O30" s="26"/>
      <c r="P30" s="26"/>
      <c r="Q30" s="26"/>
      <c r="R30" s="26"/>
      <c r="S30" s="26"/>
      <c r="T30" s="50"/>
      <c r="U30" s="50"/>
      <c r="V30" s="4">
        <f t="shared" si="3"/>
        <v>0</v>
      </c>
    </row>
    <row r="31" spans="1:22" x14ac:dyDescent="0.25">
      <c r="A31" s="88" t="s">
        <v>43</v>
      </c>
      <c r="B31" s="43">
        <v>6710400</v>
      </c>
      <c r="C31" s="4">
        <v>0</v>
      </c>
      <c r="D31" s="2"/>
      <c r="E31" s="4"/>
      <c r="F31" s="4"/>
      <c r="G31" s="4"/>
      <c r="H31" s="4"/>
      <c r="I31" s="4"/>
      <c r="J31" s="2"/>
      <c r="K31" s="2"/>
      <c r="L31" s="2"/>
      <c r="M31" s="26"/>
      <c r="N31" s="2"/>
      <c r="O31" s="2"/>
      <c r="P31" s="2"/>
      <c r="Q31" s="2"/>
      <c r="R31" s="2"/>
      <c r="S31" s="2"/>
      <c r="T31" s="64"/>
      <c r="U31" s="64"/>
      <c r="V31" s="4">
        <f t="shared" si="3"/>
        <v>0</v>
      </c>
    </row>
    <row r="32" spans="1:22" x14ac:dyDescent="0.25">
      <c r="A32" s="88" t="s">
        <v>44</v>
      </c>
      <c r="B32" s="43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64"/>
      <c r="U32" s="64"/>
      <c r="V32" s="4">
        <f t="shared" si="3"/>
        <v>0</v>
      </c>
    </row>
    <row r="33" spans="1:22" x14ac:dyDescent="0.25">
      <c r="A33" s="88" t="s">
        <v>45</v>
      </c>
      <c r="B33" s="43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64"/>
      <c r="U33" s="64"/>
      <c r="V33" s="4">
        <f t="shared" si="3"/>
        <v>0</v>
      </c>
    </row>
    <row r="34" spans="1:22" ht="25.5" x14ac:dyDescent="0.25">
      <c r="A34" s="91" t="s">
        <v>46</v>
      </c>
      <c r="B34" s="43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64"/>
      <c r="U34" s="64"/>
      <c r="V34" s="4">
        <f t="shared" si="3"/>
        <v>0</v>
      </c>
    </row>
    <row r="35" spans="1:22" ht="25.5" x14ac:dyDescent="0.25">
      <c r="A35" s="90" t="s">
        <v>47</v>
      </c>
      <c r="B35" s="43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64"/>
      <c r="U35" s="64"/>
      <c r="V35" s="4">
        <f t="shared" si="3"/>
        <v>0</v>
      </c>
    </row>
    <row r="36" spans="1:22" x14ac:dyDescent="0.25">
      <c r="A36" s="88" t="s">
        <v>48</v>
      </c>
      <c r="B36" s="43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64"/>
      <c r="U36" s="64"/>
      <c r="V36" s="4">
        <f t="shared" si="3"/>
        <v>0</v>
      </c>
    </row>
    <row r="37" spans="1:22" x14ac:dyDescent="0.25">
      <c r="A37" s="88" t="s">
        <v>49</v>
      </c>
      <c r="B37" s="43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64"/>
      <c r="U37" s="64"/>
      <c r="V37" s="4">
        <f t="shared" si="3"/>
        <v>0</v>
      </c>
    </row>
    <row r="38" spans="1:22" x14ac:dyDescent="0.25">
      <c r="A38" s="88" t="s">
        <v>50</v>
      </c>
      <c r="B38" s="43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64"/>
      <c r="U38" s="64"/>
      <c r="V38" s="4">
        <f t="shared" si="3"/>
        <v>0</v>
      </c>
    </row>
    <row r="39" spans="1:22" x14ac:dyDescent="0.25">
      <c r="A39" s="87" t="s">
        <v>51</v>
      </c>
      <c r="B39" s="43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64"/>
      <c r="U39" s="64"/>
      <c r="V39" s="4">
        <f t="shared" si="3"/>
        <v>0</v>
      </c>
    </row>
    <row r="40" spans="1:22" x14ac:dyDescent="0.25">
      <c r="A40" s="88" t="s">
        <v>52</v>
      </c>
      <c r="B40" s="43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64"/>
      <c r="U40" s="64"/>
      <c r="V40" s="4">
        <f t="shared" si="3"/>
        <v>0</v>
      </c>
    </row>
    <row r="41" spans="1:22" x14ac:dyDescent="0.25">
      <c r="A41" s="88" t="s">
        <v>53</v>
      </c>
      <c r="B41" s="43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64"/>
      <c r="U41" s="64"/>
      <c r="V41" s="4">
        <f t="shared" si="3"/>
        <v>0</v>
      </c>
    </row>
    <row r="42" spans="1:22" x14ac:dyDescent="0.25">
      <c r="A42" s="88" t="s">
        <v>54</v>
      </c>
      <c r="B42" s="4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64"/>
      <c r="U42" s="64"/>
      <c r="V42" s="4">
        <f t="shared" si="3"/>
        <v>0</v>
      </c>
    </row>
    <row r="43" spans="1:22" ht="25.5" x14ac:dyDescent="0.25">
      <c r="A43" s="90" t="s">
        <v>55</v>
      </c>
      <c r="B43" s="4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64"/>
      <c r="U43" s="64"/>
      <c r="V43" s="4">
        <f t="shared" si="3"/>
        <v>0</v>
      </c>
    </row>
    <row r="44" spans="1:22" x14ac:dyDescent="0.25">
      <c r="A44" s="88" t="s">
        <v>56</v>
      </c>
      <c r="B44" s="43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64"/>
      <c r="U44" s="64"/>
      <c r="V44" s="4">
        <f t="shared" si="3"/>
        <v>0</v>
      </c>
    </row>
    <row r="45" spans="1:22" x14ac:dyDescent="0.25">
      <c r="A45" s="88" t="s">
        <v>57</v>
      </c>
      <c r="B45" s="43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64"/>
      <c r="U45" s="64"/>
      <c r="V45" s="4">
        <f t="shared" si="3"/>
        <v>0</v>
      </c>
    </row>
    <row r="46" spans="1:22" x14ac:dyDescent="0.25">
      <c r="A46" s="87" t="s">
        <v>58</v>
      </c>
      <c r="B46" s="51">
        <f>SUM(B47:B55)</f>
        <v>7080000</v>
      </c>
      <c r="C46" s="52">
        <f>SUM(C47:C52)</f>
        <v>2100000</v>
      </c>
      <c r="D46" s="2"/>
      <c r="E46" s="52">
        <f>SUM(E47:E55)</f>
        <v>0</v>
      </c>
      <c r="F46" s="52">
        <f>SUM(F48:F50)</f>
        <v>386196.06</v>
      </c>
      <c r="G46" s="2"/>
      <c r="H46" s="2"/>
      <c r="I46" s="2"/>
      <c r="J46" s="5">
        <v>146300</v>
      </c>
      <c r="K46" s="52">
        <v>1412285.28</v>
      </c>
      <c r="L46" s="2"/>
      <c r="M46" s="5"/>
      <c r="N46" s="52">
        <f>SUM(N48:N55)</f>
        <v>0</v>
      </c>
      <c r="O46" s="52">
        <f>SUM(O48:O55)</f>
        <v>745387.92</v>
      </c>
      <c r="P46" s="52"/>
      <c r="Q46" s="52">
        <f>SUM(Q48:Q65)</f>
        <v>204977.68</v>
      </c>
      <c r="R46" s="52">
        <f>SUM(R47:R52)</f>
        <v>1122221.27</v>
      </c>
      <c r="S46" s="52"/>
      <c r="T46" s="66">
        <f>SUM(T47:T51)</f>
        <v>795554.35</v>
      </c>
      <c r="U46" s="66"/>
      <c r="V46" s="52">
        <f>SUM(V47:V51)</f>
        <v>3254337.2800000003</v>
      </c>
    </row>
    <row r="47" spans="1:22" x14ac:dyDescent="0.25">
      <c r="A47" s="88" t="s">
        <v>59</v>
      </c>
      <c r="B47" s="43">
        <v>1000000</v>
      </c>
      <c r="C47" s="4">
        <v>1000000</v>
      </c>
      <c r="D47" s="2"/>
      <c r="E47" s="4">
        <v>0</v>
      </c>
      <c r="F47" s="4"/>
      <c r="G47" s="2">
        <v>0</v>
      </c>
      <c r="H47" s="2">
        <v>0</v>
      </c>
      <c r="I47" s="2">
        <v>0</v>
      </c>
      <c r="J47" s="2">
        <v>0</v>
      </c>
      <c r="K47" s="4">
        <v>862850.3</v>
      </c>
      <c r="L47" s="2">
        <v>0</v>
      </c>
      <c r="M47" s="2">
        <v>0</v>
      </c>
      <c r="N47" s="4"/>
      <c r="O47" s="4"/>
      <c r="P47" s="2"/>
      <c r="Q47" s="4"/>
      <c r="R47" s="4">
        <v>505770</v>
      </c>
      <c r="S47" s="4"/>
      <c r="T47" s="44">
        <v>90093</v>
      </c>
      <c r="U47" s="44"/>
      <c r="V47" s="4">
        <v>595863</v>
      </c>
    </row>
    <row r="48" spans="1:22" x14ac:dyDescent="0.25">
      <c r="A48" s="88" t="s">
        <v>60</v>
      </c>
      <c r="B48" s="43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4"/>
      <c r="S48" s="4"/>
      <c r="T48" s="44"/>
      <c r="U48" s="44"/>
      <c r="V48" s="4">
        <f t="shared" si="3"/>
        <v>0</v>
      </c>
    </row>
    <row r="49" spans="1:22" x14ac:dyDescent="0.25">
      <c r="A49" s="88" t="s">
        <v>61</v>
      </c>
      <c r="B49" s="43">
        <v>1580000</v>
      </c>
      <c r="C49" s="4">
        <v>-500000</v>
      </c>
      <c r="D49" s="4">
        <v>0</v>
      </c>
      <c r="E49" s="2"/>
      <c r="F49" s="4">
        <v>386196.06</v>
      </c>
      <c r="G49" s="2">
        <v>0</v>
      </c>
      <c r="H49" s="2">
        <v>0</v>
      </c>
      <c r="I49" s="2">
        <v>0</v>
      </c>
      <c r="J49" s="63">
        <v>146300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/>
      <c r="Q49" s="4">
        <v>146567.67999999999</v>
      </c>
      <c r="R49" s="4">
        <v>193595.72</v>
      </c>
      <c r="S49" s="4"/>
      <c r="T49" s="44">
        <v>164515.6</v>
      </c>
      <c r="U49" s="44"/>
      <c r="V49" s="4">
        <v>890875.06</v>
      </c>
    </row>
    <row r="50" spans="1:22" x14ac:dyDescent="0.25">
      <c r="A50" s="88" t="s">
        <v>62</v>
      </c>
      <c r="B50" s="43">
        <v>3000000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44"/>
      <c r="U50" s="44"/>
      <c r="V50" s="4">
        <f t="shared" si="3"/>
        <v>0</v>
      </c>
    </row>
    <row r="51" spans="1:22" x14ac:dyDescent="0.25">
      <c r="A51" s="88" t="s">
        <v>63</v>
      </c>
      <c r="B51" s="43"/>
      <c r="C51" s="4">
        <v>1400000</v>
      </c>
      <c r="D51" s="2"/>
      <c r="E51" s="2"/>
      <c r="F51" s="2"/>
      <c r="G51" s="2"/>
      <c r="H51" s="2"/>
      <c r="I51" s="2"/>
      <c r="J51" s="2"/>
      <c r="K51" s="4">
        <v>549999.98</v>
      </c>
      <c r="L51" s="2"/>
      <c r="M51" s="4"/>
      <c r="N51" s="2"/>
      <c r="O51" s="4">
        <v>745387.92</v>
      </c>
      <c r="P51" s="2"/>
      <c r="Q51" s="4">
        <v>58410</v>
      </c>
      <c r="R51" s="4">
        <v>422855.55</v>
      </c>
      <c r="S51" s="4"/>
      <c r="T51" s="44">
        <v>540945.75</v>
      </c>
      <c r="U51" s="44"/>
      <c r="V51" s="4">
        <v>1767599.22</v>
      </c>
    </row>
    <row r="52" spans="1:22" x14ac:dyDescent="0.25">
      <c r="A52" s="88" t="s">
        <v>64</v>
      </c>
      <c r="B52" s="43"/>
      <c r="C52" s="4">
        <v>200000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4"/>
      <c r="Q52" s="2"/>
      <c r="R52" s="2"/>
      <c r="S52" s="2"/>
      <c r="T52" s="64"/>
      <c r="U52" s="64"/>
      <c r="V52" s="4"/>
    </row>
    <row r="53" spans="1:22" x14ac:dyDescent="0.25">
      <c r="A53" s="88" t="s">
        <v>65</v>
      </c>
      <c r="B53" s="43"/>
      <c r="C53" s="4"/>
      <c r="D53" s="2"/>
      <c r="E53" s="2"/>
      <c r="F53" s="6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64"/>
      <c r="U53" s="64"/>
      <c r="V53" s="4"/>
    </row>
    <row r="54" spans="1:22" x14ac:dyDescent="0.25">
      <c r="A54" s="88" t="s">
        <v>66</v>
      </c>
      <c r="B54" s="43">
        <v>1500000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64"/>
      <c r="U54" s="64"/>
      <c r="V54" s="4"/>
    </row>
    <row r="55" spans="1:22" ht="25.5" x14ac:dyDescent="0.25">
      <c r="A55" s="91" t="s">
        <v>67</v>
      </c>
      <c r="B55" s="43"/>
      <c r="C55" s="4"/>
      <c r="D55" s="2"/>
      <c r="E55" s="5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64"/>
      <c r="U55" s="64"/>
      <c r="V55" s="4"/>
    </row>
    <row r="56" spans="1:22" x14ac:dyDescent="0.25">
      <c r="A56" s="87" t="s">
        <v>68</v>
      </c>
      <c r="B56" s="43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64"/>
      <c r="U56" s="64"/>
      <c r="V56" s="4"/>
    </row>
    <row r="57" spans="1:22" x14ac:dyDescent="0.25">
      <c r="A57" s="88" t="s">
        <v>69</v>
      </c>
      <c r="B57" s="43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64"/>
      <c r="U57" s="64"/>
      <c r="V57" s="4"/>
    </row>
    <row r="58" spans="1:22" x14ac:dyDescent="0.25">
      <c r="A58" s="88" t="s">
        <v>70</v>
      </c>
      <c r="B58" s="43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64"/>
      <c r="U58" s="64"/>
      <c r="V58" s="4"/>
    </row>
    <row r="59" spans="1:22" x14ac:dyDescent="0.25">
      <c r="A59" s="88" t="s">
        <v>71</v>
      </c>
      <c r="B59" s="43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64"/>
      <c r="U59" s="64"/>
      <c r="V59" s="4"/>
    </row>
    <row r="60" spans="1:22" ht="25.5" x14ac:dyDescent="0.25">
      <c r="A60" s="89" t="s">
        <v>72</v>
      </c>
      <c r="B60" s="58"/>
      <c r="C60" s="4"/>
      <c r="D60" s="57"/>
      <c r="E60" s="5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64"/>
      <c r="U60" s="64"/>
      <c r="V60" s="4"/>
    </row>
    <row r="61" spans="1:22" x14ac:dyDescent="0.25">
      <c r="A61" s="87" t="s">
        <v>73</v>
      </c>
      <c r="B61" s="43"/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64"/>
      <c r="U61" s="64"/>
      <c r="V61" s="4"/>
    </row>
    <row r="62" spans="1:22" x14ac:dyDescent="0.25">
      <c r="A62" s="88" t="s">
        <v>74</v>
      </c>
      <c r="B62" s="43"/>
      <c r="C62" s="4">
        <v>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64"/>
      <c r="U62" s="64"/>
      <c r="V62" s="4"/>
    </row>
    <row r="63" spans="1:22" x14ac:dyDescent="0.25">
      <c r="A63" s="88" t="s">
        <v>75</v>
      </c>
      <c r="B63" s="43"/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64"/>
      <c r="U63" s="64"/>
      <c r="V63" s="4"/>
    </row>
    <row r="64" spans="1:22" x14ac:dyDescent="0.25">
      <c r="A64" s="87" t="s">
        <v>76</v>
      </c>
      <c r="B64" s="43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64"/>
      <c r="U64" s="64"/>
      <c r="V64" s="4"/>
    </row>
    <row r="65" spans="1:22" x14ac:dyDescent="0.25">
      <c r="A65" s="88" t="s">
        <v>77</v>
      </c>
      <c r="B65" s="43"/>
      <c r="C65" s="4">
        <v>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64"/>
      <c r="U65" s="64"/>
      <c r="V65" s="4"/>
    </row>
    <row r="66" spans="1:22" x14ac:dyDescent="0.25">
      <c r="A66" s="88" t="s">
        <v>78</v>
      </c>
      <c r="B66" s="43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64"/>
      <c r="U66" s="64"/>
      <c r="V66" s="4"/>
    </row>
    <row r="67" spans="1:22" x14ac:dyDescent="0.25">
      <c r="A67" s="88" t="s">
        <v>79</v>
      </c>
      <c r="B67" s="43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64"/>
      <c r="U67" s="64"/>
      <c r="V67" s="4"/>
    </row>
    <row r="68" spans="1:22" x14ac:dyDescent="0.25">
      <c r="A68" s="92" t="s">
        <v>80</v>
      </c>
      <c r="B68" s="69"/>
      <c r="C68" s="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70"/>
      <c r="U68" s="70"/>
      <c r="V68" s="40"/>
    </row>
    <row r="69" spans="1:22" x14ac:dyDescent="0.25">
      <c r="A69" s="87" t="s">
        <v>81</v>
      </c>
      <c r="B69" s="43"/>
      <c r="C69" s="4">
        <v>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64"/>
      <c r="U69" s="64"/>
      <c r="V69" s="4"/>
    </row>
    <row r="70" spans="1:22" x14ac:dyDescent="0.25">
      <c r="A70" s="88" t="s">
        <v>82</v>
      </c>
      <c r="B70" s="43"/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64"/>
      <c r="U70" s="64"/>
      <c r="V70" s="4"/>
    </row>
    <row r="71" spans="1:22" x14ac:dyDescent="0.25">
      <c r="A71" s="88" t="s">
        <v>83</v>
      </c>
      <c r="B71" s="43"/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64"/>
      <c r="U71" s="64"/>
      <c r="V71" s="4"/>
    </row>
    <row r="72" spans="1:22" x14ac:dyDescent="0.25">
      <c r="A72" s="87" t="s">
        <v>84</v>
      </c>
      <c r="B72" s="43"/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64"/>
      <c r="U72" s="64"/>
      <c r="V72" s="4"/>
    </row>
    <row r="73" spans="1:22" x14ac:dyDescent="0.25">
      <c r="A73" s="88" t="s">
        <v>85</v>
      </c>
      <c r="B73" s="43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64"/>
      <c r="U73" s="64"/>
      <c r="V73" s="4"/>
    </row>
    <row r="74" spans="1:22" x14ac:dyDescent="0.25">
      <c r="A74" s="88" t="s">
        <v>86</v>
      </c>
      <c r="B74" s="43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64"/>
      <c r="U74" s="64"/>
      <c r="V74" s="4"/>
    </row>
    <row r="75" spans="1:22" x14ac:dyDescent="0.25">
      <c r="A75" s="87" t="s">
        <v>87</v>
      </c>
      <c r="B75" s="71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64"/>
      <c r="U75" s="64"/>
      <c r="V75" s="4"/>
    </row>
    <row r="76" spans="1:22" x14ac:dyDescent="0.25">
      <c r="A76" s="88" t="s">
        <v>88</v>
      </c>
      <c r="B76" s="2"/>
      <c r="C76" s="4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64"/>
      <c r="U76" s="64"/>
      <c r="V76" s="4"/>
    </row>
    <row r="77" spans="1:22" x14ac:dyDescent="0.25">
      <c r="A77" s="72" t="s">
        <v>89</v>
      </c>
      <c r="B77" s="73">
        <f>SUM(B46,B30,B20,B10,B4)</f>
        <v>674698941</v>
      </c>
      <c r="C77" s="74">
        <f>SUM(C46,C20,C10,C4)</f>
        <v>-5900000</v>
      </c>
      <c r="D77" s="11">
        <f>SUM(D3)</f>
        <v>45279105.919999994</v>
      </c>
      <c r="E77" s="11">
        <f>E4+E10+E20+E46</f>
        <v>46857608.770000003</v>
      </c>
      <c r="F77" s="11">
        <f>F4+F10+F20+F46</f>
        <v>43187684.770000003</v>
      </c>
      <c r="G77" s="11">
        <f>G4+G10+G20</f>
        <v>38668647.490000002</v>
      </c>
      <c r="H77" s="11">
        <f>H4+H10</f>
        <v>41305146.700000003</v>
      </c>
      <c r="I77" s="11">
        <f>I4+I10+I20</f>
        <v>41777292.079999998</v>
      </c>
      <c r="J77" s="11">
        <f>J4+J10+J20+J46</f>
        <v>51796862.140000001</v>
      </c>
      <c r="K77" s="11">
        <f>K4+K10+K20+K46</f>
        <v>61347647.799999997</v>
      </c>
      <c r="L77" s="11">
        <f>L4+L10++L20+L46</f>
        <v>50475396.700000003</v>
      </c>
      <c r="M77" s="11">
        <f>M4+M10+M20+M46</f>
        <v>44974672.939999998</v>
      </c>
      <c r="N77" s="11">
        <f>N4+N10+N20+N46</f>
        <v>47962516.910000004</v>
      </c>
      <c r="O77" s="11">
        <f>O4+O10+O20+O46</f>
        <v>51545718.670000009</v>
      </c>
      <c r="P77" s="11">
        <f>SUM(P20,P10,P4)</f>
        <v>49035774.910000004</v>
      </c>
      <c r="Q77" s="11">
        <f>SUM(Q46,Q3)</f>
        <v>46168215.550000004</v>
      </c>
      <c r="R77" s="11">
        <f>SUM(R46,R3)</f>
        <v>49911564.870000005</v>
      </c>
      <c r="S77" s="11">
        <f>SUM(S46,S20,S10,S4)</f>
        <v>48749768.030000001</v>
      </c>
      <c r="T77" s="75">
        <f>SUM(T46,T3)</f>
        <v>52340270.809999995</v>
      </c>
      <c r="U77" s="75"/>
      <c r="V77" s="11">
        <f>SUM(V3,V46)</f>
        <v>526002902.14999998</v>
      </c>
    </row>
    <row r="78" spans="1:22" x14ac:dyDescent="0.25">
      <c r="A78" s="2"/>
      <c r="B78" s="2"/>
      <c r="C78" s="4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64"/>
      <c r="U78" s="64"/>
      <c r="V78" s="2"/>
    </row>
    <row r="79" spans="1:22" ht="15.75" x14ac:dyDescent="0.25">
      <c r="A79" s="19" t="s">
        <v>92</v>
      </c>
    </row>
    <row r="80" spans="1:22" x14ac:dyDescent="0.25">
      <c r="A80" s="15" t="s">
        <v>93</v>
      </c>
    </row>
    <row r="81" spans="1:1" x14ac:dyDescent="0.25">
      <c r="A81" s="15" t="s">
        <v>98</v>
      </c>
    </row>
    <row r="82" spans="1:1" x14ac:dyDescent="0.25">
      <c r="A82" s="15" t="s">
        <v>94</v>
      </c>
    </row>
    <row r="83" spans="1:1" x14ac:dyDescent="0.25">
      <c r="A83" s="17" t="s">
        <v>97</v>
      </c>
    </row>
    <row r="84" spans="1:1" x14ac:dyDescent="0.25">
      <c r="A84" s="18" t="s">
        <v>95</v>
      </c>
    </row>
    <row r="85" spans="1:1" x14ac:dyDescent="0.25">
      <c r="A85" s="17" t="s">
        <v>96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2023-01-11T12:13:27Z</cp:lastPrinted>
  <dcterms:created xsi:type="dcterms:W3CDTF">2021-10-12T17:00:57Z</dcterms:created>
  <dcterms:modified xsi:type="dcterms:W3CDTF">2023-01-11T14:45:12Z</dcterms:modified>
</cp:coreProperties>
</file>