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<sst xmlns="http://schemas.openxmlformats.org/spreadsheetml/2006/main" count="805" uniqueCount="400">
  <si>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</si>
  <si>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</si>
  <si>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</si>
  <si>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</si>
  <si>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</si>
  <si>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</si>
  <si>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</si>
  <si>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</si>
  <si>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</si>
  <si>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</si>
  <si>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</si>
  <si>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</si>
  <si>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</si>
  <si>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</si>
  <si>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</si>
  <si>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</si>
  <si>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</si>
  <si>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</si>
  <si>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</si>
  <si>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</si>
  <si>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</si>
  <si>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</si>
  <si>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</si>
  <si>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</si>
  <si>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</si>
  <si>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</si>
  <si>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</si>
  <si>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</si>
  <si>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</si>
  <si>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</si>
  <si>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</si>
  <si>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</si>
  <si>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</si>
  <si>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</si>
  <si>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</si>
  <si>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</si>
  <si>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</si>
  <si>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</si>
  <si>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</si>
  <si>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</si>
  <si>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</si>
  <si>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</si>
  <si>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</si>
  <si>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</si>
  <si>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</si>
  <si>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</si>
  <si>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</si>
  <si>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</si>
  <si>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</si>
  <si>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</si>
  <si>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</si>
  <si>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</si>
  <si>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</si>
  <si>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</si>
  <si>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</si>
  <si>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</si>
  <si>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</si>
  <si>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</si>
  <si>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</si>
  <si>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</si>
  <si>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</si>
  <si>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</si>
  <si>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</si>
  <si>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</si>
  <si>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</si>
  <si>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</si>
  <si>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</si>
  <si>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</si>
  <si>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</si>
  <si>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</si>
  <si>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</si>
  <si>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</si>
  <si>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</si>
  <si>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</si>
  <si>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</si>
  <si>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</si>
  <si>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</si>
  <si>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</si>
  <si>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</si>
  <si>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</si>
  <si>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</si>
  <si>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</si>
  <si>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</si>
  <si>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</si>
  <si>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</si>
  <si>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</si>
  <si>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</si>
  <si>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</si>
  <si>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</si>
  <si>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</si>
  <si>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</si>
  <si>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</si>
  <si>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</si>
  <si>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</si>
  <si>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</si>
  <si>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</si>
  <si>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</si>
  <si>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</si>
  <si>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</si>
  <si>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</si>
  <si>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</si>
  <si>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</si>
  <si>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</si>
  <si>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</si>
  <si>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</si>
  <si>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</si>
  <si>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</si>
  <si>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</si>
  <si>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</si>
  <si>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</si>
  <si>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</si>
  <si>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</si>
  <si>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</si>
  <si>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</si>
  <si>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</si>
  <si>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</si>
  <si>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</si>
  <si>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</si>
  <si>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</si>
  <si>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</si>
  <si>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</si>
  <si>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</si>
  <si>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</si>
  <si>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</si>
  <si>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</si>
  <si>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</si>
  <si>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</si>
  <si>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</si>
  <si>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</si>
  <si>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</si>
  <si>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</si>
  <si>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</si>
  <si>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</si>
  <si>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</si>
  <si>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</si>
  <si>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</si>
  <si>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</si>
  <si>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</si>
  <si>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</si>
  <si>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</si>
  <si>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</si>
  <si>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</si>
  <si>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</si>
  <si>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</si>
  <si>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</si>
  <si>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</si>
  <si>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</si>
  <si>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</si>
  <si>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</si>
  <si>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</si>
  <si>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</si>
  <si>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</si>
  <si>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</si>
  <si>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</si>
  <si>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</si>
  <si>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</si>
  <si>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</si>
  <si>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</si>
  <si>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</si>
  <si>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</si>
  <si>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</si>
  <si>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</si>
  <si>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</si>
  <si>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</si>
  <si>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</si>
  <si>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</si>
  <si>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</si>
  <si>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</si>
  <si>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</si>
  <si>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</si>
  <si>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</si>
  <si>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</si>
  <si>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</si>
  <si>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</si>
  <si>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</si>
  <si>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</si>
  <si>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</si>
  <si>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</si>
  <si>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</si>
  <si>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</si>
  <si>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</si>
  <si>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</si>
  <si>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</si>
  <si>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</si>
  <si>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</si>
  <si>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</si>
  <si>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</si>
  <si>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</si>
  <si>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</si>
  <si>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</si>
  <si>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</si>
  <si>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</si>
  <si>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</si>
  <si>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</si>
  <si>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</si>
  <si>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</si>
  <si>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</si>
  <si>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</si>
  <si>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</si>
  <si>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</si>
  <si>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</si>
  <si>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</si>
  <si>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</si>
  <si>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</si>
  <si>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</si>
  <si>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</si>
  <si>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</si>
  <si>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</si>
  <si>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</si>
  <si>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</si>
  <si>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</si>
  <si>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</si>
  <si>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</si>
  <si>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</si>
  <si>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</si>
  <si>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</si>
  <si>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</si>
  <si>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</si>
  <si>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</si>
  <si>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</si>
  <si>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</si>
  <si>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</si>
  <si>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</si>
  <si>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</si>
  <si>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</si>
  <si>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</si>
  <si>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</si>
  <si>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</si>
  <si>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</si>
  <si>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</si>
  <si>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</si>
  <si>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</si>
  <si>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</si>
  <si>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</si>
  <si>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</si>
  <si>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</si>
  <si>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</si>
  <si>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</si>
  <si>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</si>
  <si>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</si>
  <si>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</si>
  <si>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</si>
  <si>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</si>
  <si>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</si>
  <si>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</si>
  <si>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</si>
  <si>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</si>
  <si>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</si>
  <si>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</si>
  <si>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</si>
  <si>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</si>
  <si>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</si>
  <si>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</si>
  <si>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</si>
  <si>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</si>
  <si>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</si>
  <si>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</si>
  <si>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</si>
  <si>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</si>
  <si>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</si>
  <si>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</si>
  <si>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</si>
  <si>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</si>
  <si>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</si>
  <si>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</si>
  <si>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</si>
  <si>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</si>
  <si>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</si>
  <si>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</si>
  <si>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</si>
  <si>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</si>
  <si>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</si>
  <si>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</si>
  <si>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</si>
  <si>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</si>
  <si>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</si>
  <si>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</si>
  <si>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</si>
  <si>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</si>
  <si>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</si>
  <si>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</si>
  <si>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</si>
  <si>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</si>
  <si>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</si>
  <si>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</si>
  <si>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</si>
  <si>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</si>
  <si>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</si>
  <si>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</si>
  <si>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</si>
  <si>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</si>
  <si>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</si>
  <si>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</si>
  <si>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</si>
  <si>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</si>
  <si>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</si>
  <si>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</si>
  <si>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</si>
  <si>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</si>
  <si>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</si>
  <si>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</si>
  <si>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</si>
  <si>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</si>
  <si>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</si>
  <si>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</si>
  <si>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</si>
  <si>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</si>
  <si>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</si>
  <si>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</si>
  <si>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</si>
  <si>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</si>
  <si>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</si>
  <si>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</si>
  <si>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</si>
  <si>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</si>
  <si>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</si>
  <si>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</si>
  <si>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</si>
  <si>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</si>
  <si>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</si>
  <si>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</si>
  <si>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</si>
  <si>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</si>
  <si>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</si>
  <si>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</si>
  <si>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</si>
  <si>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</si>
  <si>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</si>
  <si>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</si>
  <si>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</si>
  <si>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</si>
  <si>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</si>
  <si>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</si>
  <si>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</si>
  <si>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</si>
  <si>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</si>
  <si>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</si>
  <si>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</si>
  <si>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</si>
  <si>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</si>
  <si>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</si>
  <si>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</si>
  <si>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</si>
  <si>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</si>
  <si>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</si>
  <si>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</si>
  <si>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</si>
  <si>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</si>
  <si>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</si>
  <si>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</si>
  <si>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</si>
  <si>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</si>
  <si>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</si>
  <si>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</si>
  <si>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</si>
  <si>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</si>
  <si>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</si>
  <si>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</si>
  <si>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</si>
  <si>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</si>
  <si>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</si>
  <si>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</si>
  <si>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</si>
  <si>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</si>
  <si>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</si>
  <si>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</si>
  <si>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</si>
  <si>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</si>
  <si>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</si>
  <si>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</si>
  <si>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</si>
  <si>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</si>
  <si>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</si>
  <si>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</si>
  <si>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</si>
  <si>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</si>
  <si>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</si>
  <si>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</si>
  <si>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</si>
  <si>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</si>
  <si>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</si>
  <si>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</si>
  <si>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</si>
  <si>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</si>
  <si>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</si>
  <si>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</si>
  <si>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</si>
  <si>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</si>
  <si>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</si>
  <si>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</si>
  <si>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</si>
  <si>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</si>
  <si>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</si>
  <si>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</si>
  <si>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</si>
  <si>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</si>
  <si>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</si>
  <si>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</si>
  <si>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</si>
  <si>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28 DE FEBRERO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</si>
</sst>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">
      <selection activeCell="F523" sqref="F523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16295609.28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8559057.13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22878697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47733363.41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22878697</v>
      </c>
      <c r="H19" s="61">
        <f>+H20+H88+H219+H338+H396+H403+H486</f>
        <v>10327067.44</v>
      </c>
      <c r="I19" s="61">
        <f>+I20+I88+I219+I338+I396+I403+I486</f>
        <v>0</v>
      </c>
      <c r="J19" s="61">
        <f>+J20+J88+J219+J338+J396+J403+J486</f>
        <v>33205764.439999998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22878697</v>
      </c>
      <c r="H20" s="70">
        <f>+H21+H48+H64+H71+H79</f>
        <v>5747794.989999999</v>
      </c>
      <c r="I20" s="70">
        <f>+I21+I48+I64+I71+I79</f>
        <v>0</v>
      </c>
      <c r="J20" s="70">
        <f>+J21+J48+J64+J71+J79</f>
        <v>28637093.99</v>
      </c>
      <c r="K20" s="91">
        <f>+K21+K48+K64+K71+K79</f>
        <v>86.2094051221909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19839161.57</v>
      </c>
      <c r="H21" s="63">
        <f>+H22+H29+H37+H39+H41+H46</f>
        <v>5127391.1899999995</v>
      </c>
      <c r="I21" s="63">
        <f>+I22+I29+I37+I39+I41+I46</f>
        <v>0</v>
      </c>
      <c r="J21" s="63">
        <f>+J22+J29+J37+J39+J41+J46+J147</f>
        <v>24977154.759999998</v>
      </c>
      <c r="K21" s="92">
        <f>+K22+K29+K37+K39+K41+K46</f>
        <v>75.18740550338013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8805640.08</v>
      </c>
      <c r="H22" s="57">
        <f>SUM(H23:H28)</f>
        <v>899203.23</v>
      </c>
      <c r="I22" s="57">
        <f>SUM(I23:I28)</f>
        <v>0</v>
      </c>
      <c r="J22" s="57">
        <f>SUM(J23:J28)</f>
        <v>9704843.309999999</v>
      </c>
      <c r="K22" s="93">
        <f>SUM(K23:K28)</f>
        <v>29.226381243340533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1297022.25</v>
      </c>
      <c r="H23" s="36">
        <v>354161.71</v>
      </c>
      <c r="I23" s="36"/>
      <c r="J23" s="36">
        <f aca="true" t="shared" si="0" ref="J23:J28">SUBTOTAL(9,G23:I23)</f>
        <v>1651183.96</v>
      </c>
      <c r="K23" s="83">
        <f aca="true" t="shared" si="1" ref="K23:K28">_xlfn.IFERROR(J23/$J$19*100,"0.00")</f>
        <v>4.972582284571552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7508617.83</v>
      </c>
      <c r="H24" s="36">
        <v>471541.52</v>
      </c>
      <c r="I24" s="36"/>
      <c r="J24" s="36">
        <f t="shared" si="0"/>
        <v>7980159.35</v>
      </c>
      <c r="K24" s="83">
        <f t="shared" si="1"/>
        <v>24.03245184859235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73500</v>
      </c>
      <c r="I27" s="36"/>
      <c r="J27" s="36">
        <f t="shared" si="0"/>
        <v>73500</v>
      </c>
      <c r="K27" s="83">
        <f t="shared" si="1"/>
        <v>0.22134711017663294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11033521.49</v>
      </c>
      <c r="H29" s="57">
        <f>SUM(H30:H36)</f>
        <v>4213187.96</v>
      </c>
      <c r="I29" s="57">
        <f>SUM(I30:I36)</f>
        <v>0</v>
      </c>
      <c r="J29" s="57">
        <f>SUM(J30:J36)</f>
        <v>15246709.45</v>
      </c>
      <c r="K29" s="93">
        <f>SUM(K30:K36)</f>
        <v>45.91585138041171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11033521.49</v>
      </c>
      <c r="H30" s="36">
        <v>2645061.33</v>
      </c>
      <c r="I30" s="36"/>
      <c r="J30" s="36">
        <f aca="true" t="shared" si="2" ref="J30:J36">SUBTOTAL(9,G30:I30)</f>
        <v>13678582.82</v>
      </c>
      <c r="K30" s="83">
        <f aca="true" t="shared" si="3" ref="K30:K36">_xlfn.IFERROR(J30/$J$19*100,"0.00")</f>
        <v>41.19339834719372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1568126.63</v>
      </c>
      <c r="I34" s="36"/>
      <c r="J34" s="36">
        <f t="shared" si="2"/>
        <v>1568126.63</v>
      </c>
      <c r="K34" s="83">
        <f t="shared" si="3"/>
        <v>4.722453033217988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15000</v>
      </c>
      <c r="I39" s="57">
        <f>I40</f>
        <v>0</v>
      </c>
      <c r="J39" s="57">
        <f>J40</f>
        <v>15000</v>
      </c>
      <c r="K39" s="93">
        <f>K40</f>
        <v>0.04517287962788428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>
        <v>15000</v>
      </c>
      <c r="I40" s="36"/>
      <c r="J40" s="36">
        <f>SUBTOTAL(9,G40:I40)</f>
        <v>15000</v>
      </c>
      <c r="K40" s="83">
        <f>_xlfn.IFERROR(J40/$J$19*100,"0.00")</f>
        <v>0.04517287962788428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620403.8</v>
      </c>
      <c r="I48" s="63">
        <f>+I49+I51+I62</f>
        <v>0</v>
      </c>
      <c r="J48" s="63">
        <f>+J49+J51+J62</f>
        <v>620403.8</v>
      </c>
      <c r="K48" s="92">
        <f>+K49+K51+K62</f>
        <v>1.868361745205466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620403.8</v>
      </c>
      <c r="I51" s="57">
        <f>SUM(I52:I61)</f>
        <v>0</v>
      </c>
      <c r="J51" s="57">
        <f>SUM(J52:J61)</f>
        <v>620403.8</v>
      </c>
      <c r="K51" s="93">
        <f>SUM(K52:K61)</f>
        <v>1.868361745205466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f>14951.55+178277.25</f>
        <v>193228.8</v>
      </c>
      <c r="I56" s="36"/>
      <c r="J56" s="36">
        <f t="shared" si="4"/>
        <v>193228.8</v>
      </c>
      <c r="K56" s="83">
        <f t="shared" si="5"/>
        <v>0.581913421536035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f>11700+415475</f>
        <v>427175</v>
      </c>
      <c r="I59" s="36"/>
      <c r="J59" s="36">
        <f t="shared" si="4"/>
        <v>427175</v>
      </c>
      <c r="K59" s="83">
        <f t="shared" si="5"/>
        <v>1.2864483236694308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3039535.4299999997</v>
      </c>
      <c r="H79" s="63">
        <f>H80+H82+H84+H86</f>
        <v>0</v>
      </c>
      <c r="I79" s="63">
        <f>I80+I82+I84+I86</f>
        <v>0</v>
      </c>
      <c r="J79" s="63">
        <f>J80+J82+J84+J86</f>
        <v>3039535.4299999997</v>
      </c>
      <c r="K79" s="92">
        <f>K80+K82+K84+K86</f>
        <v>9.153637873605298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1406596.79</v>
      </c>
      <c r="H80" s="57">
        <f>H81</f>
        <v>0</v>
      </c>
      <c r="I80" s="57">
        <f>I81</f>
        <v>0</v>
      </c>
      <c r="J80" s="57">
        <f>J81</f>
        <v>1406596.79</v>
      </c>
      <c r="K80" s="93">
        <f>K81</f>
        <v>4.236001831975895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1406596.79</v>
      </c>
      <c r="H81" s="36"/>
      <c r="I81" s="36"/>
      <c r="J81" s="36">
        <f>SUBTOTAL(9,G81:I81)</f>
        <v>1406596.79</v>
      </c>
      <c r="K81" s="83">
        <f>_xlfn.IFERROR(J81/$J$19*100,"0.00")</f>
        <v>4.236001831975895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1408580.63</v>
      </c>
      <c r="H82" s="57">
        <f>H83</f>
        <v>0</v>
      </c>
      <c r="I82" s="57">
        <f>I83</f>
        <v>0</v>
      </c>
      <c r="J82" s="57">
        <f>J83</f>
        <v>1408580.63</v>
      </c>
      <c r="K82" s="93">
        <f>K83</f>
        <v>4.24197621634396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1408580.63</v>
      </c>
      <c r="H83" s="36"/>
      <c r="I83" s="36"/>
      <c r="J83" s="36">
        <f>SUBTOTAL(9,G83:I83)</f>
        <v>1408580.63</v>
      </c>
      <c r="K83" s="83">
        <f>_xlfn.IFERROR(J83/$J$19*100,"0.00")</f>
        <v>4.24197621634396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224358.01</v>
      </c>
      <c r="H84" s="57">
        <f>H85</f>
        <v>0</v>
      </c>
      <c r="I84" s="57">
        <f>I85</f>
        <v>0</v>
      </c>
      <c r="J84" s="57">
        <f>J85</f>
        <v>224358.01</v>
      </c>
      <c r="K84" s="93">
        <f>K85</f>
        <v>0.6756598252854438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224358.01</v>
      </c>
      <c r="H85" s="36"/>
      <c r="I85" s="36"/>
      <c r="J85" s="36">
        <f>SUBTOTAL(9,G85:I85)</f>
        <v>224358.01</v>
      </c>
      <c r="K85" s="83">
        <f>_xlfn.IFERROR(J85/$J$19*100,"0.00")</f>
        <v>0.6756598252854438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1070245.0899999999</v>
      </c>
      <c r="I88" s="70">
        <f>+I89+I107+I112+I117+I126+I147+I166+I184</f>
        <v>0</v>
      </c>
      <c r="J88" s="70">
        <f>+J89+J107+J112+J117+J126+J166+J184</f>
        <v>1059643.0899999999</v>
      </c>
      <c r="K88" s="91">
        <f>+K89+K107+K112+K117+K126+K147+K166+K184</f>
        <v>3.223070174860278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447228.52</v>
      </c>
      <c r="I89" s="63">
        <f>+I90+I92+I94+I96+I98+I100+I103+I105</f>
        <v>0</v>
      </c>
      <c r="J89" s="63">
        <f>+J90+J92+J94+J96+J98+J100+J103+J105</f>
        <v>447228.52</v>
      </c>
      <c r="K89" s="92">
        <f>+K90+K92+K94+K96+K98+K100+K103+K105</f>
        <v>1.3468400066744555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215988.27</v>
      </c>
      <c r="I94" s="57">
        <f>I95</f>
        <v>0</v>
      </c>
      <c r="J94" s="57">
        <f>J95</f>
        <v>215988.27</v>
      </c>
      <c r="K94" s="93">
        <f>K95</f>
        <v>0.6504541414496645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215988.27</v>
      </c>
      <c r="I95" s="36"/>
      <c r="J95" s="36">
        <f>SUBTOTAL(9,G95:I95)</f>
        <v>215988.27</v>
      </c>
      <c r="K95" s="83">
        <f>_xlfn.IFERROR(J95/$J$19*100,"0.00")</f>
        <v>0.6504541414496645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98240.25</v>
      </c>
      <c r="I98" s="57">
        <f>I99</f>
        <v>0</v>
      </c>
      <c r="J98" s="57">
        <f>J99</f>
        <v>98240.25</v>
      </c>
      <c r="K98" s="93">
        <f>K99</f>
        <v>0.29585299919088387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98240.25</v>
      </c>
      <c r="I99" s="36"/>
      <c r="J99" s="36">
        <f>SUBTOTAL(9,G99:I99)</f>
        <v>98240.25</v>
      </c>
      <c r="K99" s="83">
        <f>_xlfn.IFERROR(J99/$J$19*100,"0.00")</f>
        <v>0.29585299919088387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133000</v>
      </c>
      <c r="I105" s="57">
        <f>I106</f>
        <v>0</v>
      </c>
      <c r="J105" s="57">
        <f>J106</f>
        <v>133000</v>
      </c>
      <c r="K105" s="93">
        <f>K106</f>
        <v>0.40053286603390725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133000</v>
      </c>
      <c r="I106" s="36"/>
      <c r="J106" s="36">
        <f>SUBTOTAL(9,G106:I106)</f>
        <v>133000</v>
      </c>
      <c r="K106" s="83">
        <f>_xlfn.IFERROR(J106/$J$19*100,"0.00")</f>
        <v>0.40053286603390725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22450</v>
      </c>
      <c r="I117" s="63">
        <f>+I118+I120+I122+I124</f>
        <v>0</v>
      </c>
      <c r="J117" s="63">
        <f>+J118+J120+J122+J124</f>
        <v>22450</v>
      </c>
      <c r="K117" s="92">
        <f>+K118+K120+K122+K124</f>
        <v>0.06760874317640014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4000</v>
      </c>
      <c r="I118" s="57">
        <f>I119</f>
        <v>0</v>
      </c>
      <c r="J118" s="57">
        <f>J119</f>
        <v>4000</v>
      </c>
      <c r="K118" s="93">
        <f>K119</f>
        <v>0.012046101234102474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4000</v>
      </c>
      <c r="I119" s="36"/>
      <c r="J119" s="36">
        <f>SUBTOTAL(9,G119:I119)</f>
        <v>4000</v>
      </c>
      <c r="K119" s="83">
        <f>_xlfn.IFERROR(J119/$J$19*100,"0.00")</f>
        <v>0.012046101234102474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18450</v>
      </c>
      <c r="I120" s="57">
        <f>I121</f>
        <v>0</v>
      </c>
      <c r="J120" s="57">
        <f>J121</f>
        <v>18450</v>
      </c>
      <c r="K120" s="93">
        <f>K121</f>
        <v>0.055562641942297666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18450</v>
      </c>
      <c r="I121" s="36"/>
      <c r="J121" s="36">
        <f>SUBTOTAL(9,G121:I121)</f>
        <v>18450</v>
      </c>
      <c r="K121" s="83">
        <f>_xlfn.IFERROR(J121/$J$19*100,"0.00")</f>
        <v>0.055562641942297666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58760</v>
      </c>
      <c r="I126" s="63">
        <f>+I127+I129+I131+I137+I139+I141+I143+I145</f>
        <v>0</v>
      </c>
      <c r="J126" s="63">
        <f>+J127+J129+J131+J137+J139+J141+J143+J145</f>
        <v>58760</v>
      </c>
      <c r="K126" s="92">
        <f>+K127+K129+K131+K137+K139+K141+K143+K145</f>
        <v>0.17695722712896533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58760</v>
      </c>
      <c r="I131" s="57">
        <f>SUM(I132:I136)</f>
        <v>0</v>
      </c>
      <c r="J131" s="57">
        <f>SUM(J132:J136)</f>
        <v>58760</v>
      </c>
      <c r="K131" s="93">
        <f>SUM(K132:K136)</f>
        <v>0.17695722712896533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58760</v>
      </c>
      <c r="I135" s="36"/>
      <c r="J135" s="36">
        <f>SUBTOTAL(9,G135:I135)</f>
        <v>58760</v>
      </c>
      <c r="K135" s="83">
        <f>_xlfn.IFERROR(J135/$J$19*100,"0.00")</f>
        <v>0.17695722712896533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10602</v>
      </c>
      <c r="I147" s="63">
        <f>+I148+I150+I152+I154+I156+I158+I160+I162+I164</f>
        <v>0</v>
      </c>
      <c r="J147" s="63">
        <f>+J148+J150+J152+J154+J156+J158+J160+J162+J164</f>
        <v>10602</v>
      </c>
      <c r="K147" s="92">
        <f>+K148+K150+K152+K154+K156+K158+K160+K162+K164</f>
        <v>0.031928191320988605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10602</v>
      </c>
      <c r="I152" s="57">
        <f>I153</f>
        <v>0</v>
      </c>
      <c r="J152" s="57">
        <f>J153</f>
        <v>10602</v>
      </c>
      <c r="K152" s="93">
        <f>K153</f>
        <v>0.031928191320988605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10602</v>
      </c>
      <c r="I153" s="36"/>
      <c r="J153" s="36">
        <f>SUBTOTAL(9,G153:I153)</f>
        <v>10602</v>
      </c>
      <c r="K153" s="83">
        <f>_xlfn.IFERROR(J153/$J$19*100,"0.00")</f>
        <v>0.031928191320988605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195953.68</v>
      </c>
      <c r="I166" s="63">
        <f>+I167+I175+I182</f>
        <v>0</v>
      </c>
      <c r="J166" s="63">
        <f>+J167+J175+J182</f>
        <v>195953.68</v>
      </c>
      <c r="K166" s="92">
        <f>+K167+K175+K182</f>
        <v>0.5901194666187303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22320.89</v>
      </c>
      <c r="I167" s="57">
        <f>SUM(I168:I174)</f>
        <v>0</v>
      </c>
      <c r="J167" s="57">
        <f>SUM(J168:J174)</f>
        <v>22320.89</v>
      </c>
      <c r="K167" s="93">
        <f>SUM(K168:K174)</f>
        <v>0.06721992514381639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22320.89</v>
      </c>
      <c r="I169" s="36"/>
      <c r="J169" s="36">
        <f t="shared" si="6"/>
        <v>22320.89</v>
      </c>
      <c r="K169" s="83">
        <f t="shared" si="7"/>
        <v>0.06721992514381639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173632.79</v>
      </c>
      <c r="I175" s="57">
        <f>SUM(I176:I181)</f>
        <v>0</v>
      </c>
      <c r="J175" s="57">
        <f>SUM(J176:J181)</f>
        <v>173632.79</v>
      </c>
      <c r="K175" s="93">
        <f>SUM(K176:K181)</f>
        <v>0.5228995414749139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>
        <v>162709.63</v>
      </c>
      <c r="I179" s="36"/>
      <c r="J179" s="36">
        <f t="shared" si="8"/>
        <v>162709.63</v>
      </c>
      <c r="K179" s="83">
        <f t="shared" si="9"/>
        <v>0.49000416868583924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3318.16</v>
      </c>
      <c r="I180" s="88"/>
      <c r="J180" s="88">
        <f t="shared" si="8"/>
        <v>3318.16</v>
      </c>
      <c r="K180" s="89">
        <f t="shared" si="9"/>
        <v>0.009992722817737365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7605</v>
      </c>
      <c r="I181" s="36"/>
      <c r="J181" s="36">
        <f t="shared" si="8"/>
        <v>7605</v>
      </c>
      <c r="K181" s="83">
        <f t="shared" si="9"/>
        <v>0.022902649971337327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335250.89</v>
      </c>
      <c r="I184" s="63">
        <f>+I185+I187+I189+I191+I193+I197+I202+I209+I213</f>
        <v>0</v>
      </c>
      <c r="J184" s="63">
        <f>+J185+J187+J189+J191+J193+J197+J202+J209+J213</f>
        <v>335250.89</v>
      </c>
      <c r="K184" s="92">
        <f>+K185+K187+K189+K191+K193+K197+K202+K209+K213</f>
        <v>1.0096165399407382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200</v>
      </c>
      <c r="I193" s="57">
        <f>SUM(I194:I196)</f>
        <v>0</v>
      </c>
      <c r="J193" s="57">
        <f>SUM(J194:J196)</f>
        <v>200</v>
      </c>
      <c r="K193" s="93">
        <f>SUM(K194:K196)</f>
        <v>0.0006023050617051237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200</v>
      </c>
      <c r="I195" s="36"/>
      <c r="J195" s="36">
        <f>SUBTOTAL(9,G195:I195)</f>
        <v>200</v>
      </c>
      <c r="K195" s="83">
        <f>_xlfn.IFERROR(J195/$J$19*100,"0.00")</f>
        <v>0.0006023050617051237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335050.89</v>
      </c>
      <c r="I202" s="57">
        <f>SUM(I203:I208)</f>
        <v>0</v>
      </c>
      <c r="J202" s="57">
        <f>SUM(J203:J208)</f>
        <v>335050.89</v>
      </c>
      <c r="K202" s="93">
        <f>SUM(K203:K208)</f>
        <v>1.009014234879033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335050.89</v>
      </c>
      <c r="I208" s="36"/>
      <c r="J208" s="36">
        <f t="shared" si="10"/>
        <v>335050.89</v>
      </c>
      <c r="K208" s="83">
        <f t="shared" si="11"/>
        <v>1.009014234879033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3509027.3600000003</v>
      </c>
      <c r="I219" s="70">
        <f>+I220+I232+I241+I254+I259+I270+I298+I314+I319</f>
        <v>0</v>
      </c>
      <c r="J219" s="70">
        <f>+J220+J232+J241+J254+J259+J270+J298+J314+J319</f>
        <v>3509027.3600000003</v>
      </c>
      <c r="K219" s="91">
        <f>+K220+K232+K241+K254+K259+K270+K298+K314+K319</f>
        <v>10.567524702948836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413765.23</v>
      </c>
      <c r="I220" s="63">
        <f>+I221+I224+I226+I230</f>
        <v>0</v>
      </c>
      <c r="J220" s="63">
        <f>+J221+J224+J226+J230</f>
        <v>413765.23</v>
      </c>
      <c r="K220" s="92">
        <f>+K221+K224+K226+K230</f>
        <v>1.2460644619329235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382680.45</v>
      </c>
      <c r="I221" s="57">
        <f>SUM(I222:I222)</f>
        <v>0</v>
      </c>
      <c r="J221" s="57">
        <f>SUM(J222:J222)</f>
        <v>382680.45</v>
      </c>
      <c r="K221" s="93">
        <f>SUM(K222:K222)</f>
        <v>1.1524518602529725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382680.45</v>
      </c>
      <c r="I222" s="36"/>
      <c r="J222" s="36">
        <f>SUBTOTAL(9,G222:I222)</f>
        <v>382680.45</v>
      </c>
      <c r="K222" s="83">
        <f>_xlfn.IFERROR(J222/$J$19*100,"0.00")</f>
        <v>1.1524518602529725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31084.78</v>
      </c>
      <c r="I230" s="52">
        <f>+I231</f>
        <v>0</v>
      </c>
      <c r="J230" s="52">
        <f>+J231</f>
        <v>31084.78</v>
      </c>
      <c r="K230" s="94">
        <f>+K231</f>
        <v>0.09361260167995097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31084.78</v>
      </c>
      <c r="I231" s="47"/>
      <c r="J231" s="36">
        <f>SUBTOTAL(9,G231:I231)</f>
        <v>31084.78</v>
      </c>
      <c r="K231" s="83">
        <f>_xlfn.IFERROR(J231/$J$19*100,"0.00")</f>
        <v>0.09361260167995097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71822.8</v>
      </c>
      <c r="I232" s="63">
        <f>+I233+I235+I237+I239</f>
        <v>0</v>
      </c>
      <c r="J232" s="63">
        <f>+J233+J235+J237+J239</f>
        <v>71822.8</v>
      </c>
      <c r="K232" s="92">
        <f>+K233+K235+K237+K239</f>
        <v>0.2162961799291738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71822.8</v>
      </c>
      <c r="I233" s="52">
        <f>+I234</f>
        <v>0</v>
      </c>
      <c r="J233" s="52">
        <f>+J234</f>
        <v>71822.8</v>
      </c>
      <c r="K233" s="94">
        <f>+K234</f>
        <v>0.2162961799291738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71822.8</v>
      </c>
      <c r="I234" s="47"/>
      <c r="J234" s="36">
        <f>SUBTOTAL(9,G234:I234)</f>
        <v>71822.8</v>
      </c>
      <c r="K234" s="83">
        <f>_xlfn.IFERROR(J234/$J$19*100,"0.00")</f>
        <v>0.2162961799291738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6490</v>
      </c>
      <c r="I241" s="63">
        <f>+I242+I244+I246+I248+I250+I252</f>
        <v>0</v>
      </c>
      <c r="J241" s="63">
        <f>+J242+J244+J246+J248+J250+J252</f>
        <v>6490</v>
      </c>
      <c r="K241" s="92">
        <f>+K242+K244+K246+K248+K250+K252</f>
        <v>0.01954479925233126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6490</v>
      </c>
      <c r="I244" s="52">
        <f>+I245</f>
        <v>0</v>
      </c>
      <c r="J244" s="52">
        <f>+J245</f>
        <v>6490</v>
      </c>
      <c r="K244" s="94">
        <f>+K245</f>
        <v>0.01954479925233126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6490</v>
      </c>
      <c r="I245" s="36"/>
      <c r="J245" s="36">
        <f>SUBTOTAL(9,G245:I245)</f>
        <v>6490</v>
      </c>
      <c r="K245" s="83">
        <f>_xlfn.IFERROR(J245/$J$19*100,"0.00")</f>
        <v>0.01954479925233126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1200882.83</v>
      </c>
      <c r="I254" s="63">
        <f>+I255+I257</f>
        <v>0</v>
      </c>
      <c r="J254" s="63">
        <f>+J255+J257</f>
        <v>1200882.83</v>
      </c>
      <c r="K254" s="92">
        <f>+K255+K257</f>
        <v>3.616489035118868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1200882.83</v>
      </c>
      <c r="I255" s="52">
        <f>+I256</f>
        <v>0</v>
      </c>
      <c r="J255" s="52">
        <f>+J256</f>
        <v>1200882.83</v>
      </c>
      <c r="K255" s="94">
        <f>+K256</f>
        <v>3.616489035118868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1200882.83</v>
      </c>
      <c r="I256" s="36"/>
      <c r="J256" s="36">
        <f>SUBTOTAL(9,G256:I256)</f>
        <v>1200882.83</v>
      </c>
      <c r="K256" s="83">
        <f>_xlfn.IFERROR(J256/$J$19*100,"0.00")</f>
        <v>3.616489035118868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31995.71</v>
      </c>
      <c r="I259" s="63">
        <f>+I260+I262+I264+I266+I268</f>
        <v>0</v>
      </c>
      <c r="J259" s="63">
        <f>+J260+J262+J264+J266+J268</f>
        <v>31995.71</v>
      </c>
      <c r="K259" s="92">
        <f>+K260+K262+K264+K266+K268</f>
        <v>0.09635589042924621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27962.71</v>
      </c>
      <c r="I264" s="52">
        <f>+I265</f>
        <v>0</v>
      </c>
      <c r="J264" s="52">
        <f>+J265</f>
        <v>27962.71</v>
      </c>
      <c r="K264" s="94">
        <f>+K265</f>
        <v>0.0842104088599624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27962.71</v>
      </c>
      <c r="I265" s="36"/>
      <c r="J265" s="36">
        <f>SUBTOTAL(9,G265:I265)</f>
        <v>27962.71</v>
      </c>
      <c r="K265" s="83">
        <f>_xlfn.IFERROR(J265/$J$19*100,"0.00")</f>
        <v>0.0842104088599624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4033</v>
      </c>
      <c r="I268" s="52">
        <f>+I269</f>
        <v>0</v>
      </c>
      <c r="J268" s="52">
        <f>+J269</f>
        <v>4033</v>
      </c>
      <c r="K268" s="94">
        <f>+K269</f>
        <v>0.01214548156928382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4033</v>
      </c>
      <c r="I269" s="36"/>
      <c r="J269" s="36">
        <f>SUBTOTAL(9,G269:I269)</f>
        <v>4033</v>
      </c>
      <c r="K269" s="83">
        <f>_xlfn.IFERROR(J269/$J$19*100,"0.00")</f>
        <v>0.01214548156928382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86550.1</v>
      </c>
      <c r="I270" s="63">
        <f>+I271+I277+I281+I288+I296</f>
        <v>0</v>
      </c>
      <c r="J270" s="63">
        <f>+J271+J277+J281+J288+J296</f>
        <v>86550.1</v>
      </c>
      <c r="K270" s="63">
        <f>+K271+K277+K281+K288+K296</f>
        <v>0.26064781660542313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13875</v>
      </c>
      <c r="I271" s="52">
        <f>+I272+I273+I274+I275</f>
        <v>0</v>
      </c>
      <c r="J271" s="52">
        <f>+J272+J273+J274+J275</f>
        <v>13875</v>
      </c>
      <c r="K271" s="94">
        <f>+K272+K273+K274+K275</f>
        <v>0.041784913655792955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13875</v>
      </c>
      <c r="I272" s="36"/>
      <c r="J272" s="36">
        <f>SUBTOTAL(9,G272:I272)</f>
        <v>13875</v>
      </c>
      <c r="K272" s="83">
        <f>_xlfn.IFERROR(J272/$J$19*100,"0.00")</f>
        <v>0.041784913655792955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749</v>
      </c>
      <c r="I277" s="52">
        <f>+I278+I279+I280</f>
        <v>0</v>
      </c>
      <c r="J277" s="52">
        <f>+J278+J279+J280</f>
        <v>749</v>
      </c>
      <c r="K277" s="94">
        <f>+K278+K279+K280</f>
        <v>0.002255632456085688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749</v>
      </c>
      <c r="I278" s="36"/>
      <c r="J278" s="36">
        <f>SUBTOTAL(9,G278:I278)</f>
        <v>749</v>
      </c>
      <c r="K278" s="83">
        <f>_xlfn.IFERROR(J278/$J$19*100,"0.00")</f>
        <v>0.002255632456085688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55271.04</v>
      </c>
      <c r="I281" s="52">
        <f>+I282+I283+I284+I285+I286+I287</f>
        <v>0</v>
      </c>
      <c r="J281" s="52">
        <f>+J282+J283+J284+J285+J286+J287</f>
        <v>55271.04</v>
      </c>
      <c r="K281" s="94">
        <f>+K282+K283+K284+K285+K286+K287</f>
        <v>0.1664501357885318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42639.96</v>
      </c>
      <c r="I284" s="36"/>
      <c r="J284" s="36">
        <f t="shared" si="12"/>
        <v>42639.96</v>
      </c>
      <c r="K284" s="83">
        <f t="shared" si="13"/>
        <v>0.12841131869452002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12631.08</v>
      </c>
      <c r="I285" s="36"/>
      <c r="J285" s="36">
        <f t="shared" si="12"/>
        <v>12631.08</v>
      </c>
      <c r="K285" s="83">
        <f t="shared" si="13"/>
        <v>0.03803881709401177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16655.06</v>
      </c>
      <c r="I288" s="52">
        <f>+I289+I290+I291+I292+I293+I294+I295</f>
        <v>0</v>
      </c>
      <c r="J288" s="52">
        <f>+J289+J290+J291+J292+J293+J294+J295</f>
        <v>16655.06</v>
      </c>
      <c r="K288" s="94">
        <f>+K289+K290+K291+K292+K293+K294+K295</f>
        <v>0.05015713470501269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16655.06</v>
      </c>
      <c r="I292" s="36"/>
      <c r="J292" s="36">
        <f t="shared" si="14"/>
        <v>16655.06</v>
      </c>
      <c r="K292" s="83">
        <f t="shared" si="15"/>
        <v>0.05015713470501269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530711.03</v>
      </c>
      <c r="I298" s="63">
        <f>+I299+I307</f>
        <v>0</v>
      </c>
      <c r="J298" s="63">
        <f>+J299+J307</f>
        <v>530711.03</v>
      </c>
      <c r="K298" s="92">
        <f>+K299+K307</f>
        <v>1.5982496983586987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437341.70999999996</v>
      </c>
      <c r="I299" s="52">
        <f>+I300+I301+I302+I303+I304+I305+I306</f>
        <v>0</v>
      </c>
      <c r="J299" s="52">
        <f>+J300+J301+J302+J303+J304+J305+J306</f>
        <v>437341.70999999996</v>
      </c>
      <c r="K299" s="94">
        <f>+K300+K301+K302+K303+K304+K305+K306</f>
        <v>1.3170656281388715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285279.3</v>
      </c>
      <c r="I300" s="36"/>
      <c r="J300" s="36">
        <f aca="true" t="shared" si="16" ref="J300:J306">SUBTOTAL(9,G300:I300)</f>
        <v>285279.3</v>
      </c>
      <c r="K300" s="83">
        <f aca="true" t="shared" si="17" ref="K300:K306">_xlfn.IFERROR(J300/$J$19*100,"0.00")</f>
        <v>0.8591258319484725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152062.41</v>
      </c>
      <c r="I303" s="36"/>
      <c r="J303" s="36">
        <f t="shared" si="16"/>
        <v>152062.41</v>
      </c>
      <c r="K303" s="83">
        <f t="shared" si="17"/>
        <v>0.4579397961903991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93369.32</v>
      </c>
      <c r="I307" s="52">
        <f>+I308+I309+I310+I311+I312+I313</f>
        <v>0</v>
      </c>
      <c r="J307" s="52">
        <f>+J308+J309+J310+J311+J312+J313</f>
        <v>93369.32</v>
      </c>
      <c r="K307" s="94">
        <f>+K308+K309+K310+K311+K312+K313</f>
        <v>0.28118407021982716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12640.68</v>
      </c>
      <c r="I312" s="47"/>
      <c r="J312" s="36">
        <f t="shared" si="18"/>
        <v>12640.68</v>
      </c>
      <c r="K312" s="83">
        <f t="shared" si="19"/>
        <v>0.03806772773697361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80728.64</v>
      </c>
      <c r="I313" s="47"/>
      <c r="J313" s="36">
        <f t="shared" si="18"/>
        <v>80728.64</v>
      </c>
      <c r="K313" s="83">
        <f t="shared" si="19"/>
        <v>0.24311634248285358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1166809.6600000001</v>
      </c>
      <c r="I319" s="63">
        <f>+I320+I322+I324+I326+I328+I330+I332+I334+I336</f>
        <v>0</v>
      </c>
      <c r="J319" s="63">
        <f>+J320+J322+J324+J326+J328+J330+J332+J334+J336</f>
        <v>1166809.6600000001</v>
      </c>
      <c r="K319" s="92">
        <f>+K320+K322+K324+K326+K328+K330+K332+K334+K336</f>
        <v>3.5138768213221723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18048.84</v>
      </c>
      <c r="I320" s="52">
        <f>+I321</f>
        <v>0</v>
      </c>
      <c r="J320" s="52">
        <f>+J321</f>
        <v>18048.84</v>
      </c>
      <c r="K320" s="94">
        <f>+K321</f>
        <v>0.05435453844952952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18048.84</v>
      </c>
      <c r="I321" s="36"/>
      <c r="J321" s="36">
        <f>SUBTOTAL(9,G321:I321)</f>
        <v>18048.84</v>
      </c>
      <c r="K321" s="83">
        <f>_xlfn.IFERROR(J321/$J$19*100,"0.00")</f>
        <v>0.05435453844952952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273550.45</v>
      </c>
      <c r="I322" s="52">
        <f>+I323</f>
        <v>0</v>
      </c>
      <c r="J322" s="52">
        <f>+J323</f>
        <v>273550.45</v>
      </c>
      <c r="K322" s="94">
        <f>+K323</f>
        <v>0.8238041033335718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269880.45+3670</f>
        <v>273550.45</v>
      </c>
      <c r="I323" s="36"/>
      <c r="J323" s="36">
        <f>SUBTOTAL(9,G323:I323)</f>
        <v>273550.45</v>
      </c>
      <c r="K323" s="83">
        <f>_xlfn.IFERROR(J323/$J$19*100,"0.00")</f>
        <v>0.8238041033335718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649318.7100000001</v>
      </c>
      <c r="I324" s="52">
        <f>+I325</f>
        <v>0</v>
      </c>
      <c r="J324" s="52">
        <f>+J325</f>
        <v>649318.7100000001</v>
      </c>
      <c r="K324" s="94">
        <f>+K325</f>
        <v>1.9554397284642069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f>3364.9+645953.81</f>
        <v>649318.7100000001</v>
      </c>
      <c r="I325" s="36"/>
      <c r="J325" s="36">
        <f>SUBTOTAL(9,G325:I325)</f>
        <v>649318.7100000001</v>
      </c>
      <c r="K325" s="83">
        <f>_xlfn.IFERROR(J325/$J$19*100,"0.00")</f>
        <v>1.9554397284642069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225891.66</v>
      </c>
      <c r="I330" s="52">
        <f>+I331</f>
        <v>0</v>
      </c>
      <c r="J330" s="52">
        <f>+J331</f>
        <v>225891.66</v>
      </c>
      <c r="K330" s="94">
        <f>+K331</f>
        <v>0.6802784510748642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225891.66</v>
      </c>
      <c r="I331" s="36"/>
      <c r="J331" s="36">
        <f>SUBTOTAL(9,G331:I331)</f>
        <v>225891.66</v>
      </c>
      <c r="K331" s="83">
        <f>_xlfn.IFERROR(J331/$J$19*100,"0.00")</f>
        <v>0.6802784510748642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2017-03-06T17:26:57Z</cp:lastPrinted>
  <dcterms:created xsi:type="dcterms:W3CDTF">2007-07-31T17:41:49Z</dcterms:created>
  <dcterms:modified xsi:type="dcterms:W3CDTF">2017-03-06T18:54:33Z</dcterms:modified>
  <cp:category/>
  <cp:version/>
  <cp:contentType/>
  <cp:contentStatus/>
</cp:coreProperties>
</file>