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2017'!$A$1:$K$36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<sst xmlns="http://schemas.openxmlformats.org/spreadsheetml/2006/main" count="805" uniqueCount="400">
  <si>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</si>
  <si>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</si>
  <si>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</si>
  <si>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</si>
  <si>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</si>
  <si>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</si>
  <si>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</si>
  <si>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</si>
  <si>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</si>
  <si>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</si>
  <si>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</si>
  <si>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</si>
  <si>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</si>
  <si>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</si>
  <si>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</si>
  <si>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</si>
  <si>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</si>
  <si>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</si>
  <si>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</si>
  <si>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</si>
  <si>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</si>
  <si>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</si>
  <si>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</si>
  <si>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</si>
  <si>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</si>
  <si>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</si>
  <si>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</si>
  <si>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</si>
  <si>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</si>
  <si>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</si>
  <si>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</si>
  <si>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</si>
  <si>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</si>
  <si>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</si>
  <si>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</si>
  <si>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</si>
  <si>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</si>
  <si>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</si>
  <si>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</si>
  <si>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</si>
  <si>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</si>
  <si>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</si>
  <si>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</si>
  <si>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</si>
  <si>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</si>
  <si>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</si>
  <si>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</si>
  <si>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</si>
  <si>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</si>
  <si>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</si>
  <si>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</si>
  <si>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</si>
  <si>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</si>
  <si>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</si>
  <si>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</si>
  <si>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</si>
  <si>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</si>
  <si>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</si>
  <si>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</si>
  <si>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</si>
  <si>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</si>
  <si>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</si>
  <si>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</si>
  <si>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</si>
  <si>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</si>
  <si>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</si>
  <si>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</si>
  <si>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</si>
  <si>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</si>
  <si>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</si>
  <si>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</si>
  <si>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</si>
  <si>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</si>
  <si>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</si>
  <si>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</si>
  <si>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</si>
  <si>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</si>
  <si>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</si>
  <si>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</si>
  <si>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</si>
  <si>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</si>
  <si>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</si>
  <si>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</si>
  <si>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</si>
  <si>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</si>
  <si>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</si>
  <si>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</si>
  <si>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</si>
  <si>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</si>
  <si>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</si>
  <si>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</si>
  <si>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</si>
  <si>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</si>
  <si>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</si>
  <si>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</si>
  <si>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</si>
  <si>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</si>
  <si>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</si>
  <si>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</si>
  <si>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</si>
  <si>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</si>
  <si>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</si>
  <si>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</si>
  <si>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</si>
  <si>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</si>
  <si>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</si>
  <si>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</si>
  <si>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</si>
  <si>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</si>
  <si>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</si>
  <si>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</si>
  <si>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</si>
  <si>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</si>
  <si>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</si>
  <si>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</si>
  <si>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</si>
  <si>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</si>
  <si>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</si>
  <si>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</si>
  <si>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</si>
  <si>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</si>
  <si>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</si>
  <si>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</si>
  <si>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</si>
  <si>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</si>
  <si>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</si>
  <si>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</si>
  <si>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</si>
  <si>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</si>
  <si>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</si>
  <si>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</si>
  <si>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</si>
  <si>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</si>
  <si>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</si>
  <si>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</si>
  <si>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</si>
  <si>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</si>
  <si>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</si>
  <si>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</si>
  <si>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</si>
  <si>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</si>
  <si>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</si>
  <si>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</si>
  <si>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</si>
  <si>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</si>
  <si>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</si>
  <si>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</si>
  <si>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</si>
  <si>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</si>
  <si>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</si>
  <si>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</si>
  <si>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</si>
  <si>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</si>
  <si>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</si>
  <si>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</si>
  <si>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</si>
  <si>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</si>
  <si>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</si>
  <si>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</si>
  <si>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</si>
  <si>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</si>
  <si>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</si>
  <si>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</si>
  <si>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</si>
  <si>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</si>
  <si>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</si>
  <si>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</si>
  <si>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</si>
  <si>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</si>
  <si>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</si>
  <si>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</si>
  <si>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</si>
  <si>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</si>
  <si>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</si>
  <si>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</si>
  <si>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</si>
  <si>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</si>
  <si>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</si>
  <si>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</si>
  <si>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</si>
  <si>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</si>
  <si>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</si>
  <si>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</si>
  <si>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</si>
  <si>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</si>
  <si>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</si>
  <si>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</si>
  <si>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</si>
  <si>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</si>
  <si>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</si>
  <si>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</si>
  <si>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</si>
  <si>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</si>
  <si>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</si>
  <si>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</si>
  <si>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</si>
  <si>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</si>
  <si>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</si>
  <si>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</si>
  <si>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</si>
  <si>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</si>
  <si>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</si>
  <si>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</si>
  <si>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</si>
  <si>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</si>
  <si>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</si>
  <si>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</si>
  <si>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</si>
  <si>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</si>
  <si>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</si>
  <si>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</si>
  <si>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</si>
  <si>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</si>
  <si>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</si>
  <si>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</si>
  <si>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</si>
  <si>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</si>
  <si>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</si>
  <si>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</si>
  <si>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</si>
  <si>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</si>
  <si>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</si>
  <si>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</si>
  <si>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</si>
  <si>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</si>
  <si>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</si>
  <si>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</si>
  <si>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</si>
  <si>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</si>
  <si>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</si>
  <si>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</si>
  <si>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</si>
  <si>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</si>
  <si>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</si>
  <si>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</si>
  <si>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</si>
  <si>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</si>
  <si>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</si>
  <si>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</si>
  <si>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</si>
  <si>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</si>
  <si>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</si>
  <si>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</si>
  <si>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</si>
  <si>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</si>
  <si>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</si>
  <si>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</si>
  <si>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</si>
  <si>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</si>
  <si>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</si>
  <si>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</si>
  <si>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</si>
  <si>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</si>
  <si>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</si>
  <si>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</si>
  <si>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</si>
  <si>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</si>
  <si>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</si>
  <si>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</si>
  <si>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</si>
  <si>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</si>
  <si>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</si>
  <si>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</si>
  <si>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</si>
  <si>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</si>
  <si>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</si>
  <si>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</si>
  <si>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</si>
  <si>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</si>
  <si>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</si>
  <si>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</si>
  <si>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</si>
  <si>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</si>
  <si>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</si>
  <si>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</si>
  <si>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</si>
  <si>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</si>
  <si>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</si>
  <si>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</si>
  <si>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</si>
  <si>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</si>
  <si>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</si>
  <si>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</si>
  <si>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</si>
  <si>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</si>
  <si>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</si>
  <si>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</si>
  <si>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</si>
  <si>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</si>
  <si>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</si>
  <si>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</si>
  <si>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</si>
  <si>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</si>
  <si>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</si>
  <si>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</si>
  <si>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</si>
  <si>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</si>
  <si>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</si>
  <si>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</si>
  <si>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</si>
  <si>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</si>
  <si>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</si>
  <si>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</si>
  <si>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</si>
  <si>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</si>
  <si>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</si>
  <si>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</si>
  <si>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</si>
  <si>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</si>
  <si>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</si>
  <si>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</si>
  <si>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</si>
  <si>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</si>
  <si>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</si>
  <si>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</si>
  <si>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</si>
  <si>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</si>
  <si>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</si>
  <si>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</si>
  <si>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</si>
  <si>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</si>
  <si>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</si>
  <si>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</si>
  <si>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</si>
  <si>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</si>
  <si>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</si>
  <si>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</si>
  <si>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</si>
  <si>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</si>
  <si>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</si>
  <si>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</si>
  <si>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</si>
  <si>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</si>
  <si>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</si>
  <si>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</si>
  <si>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</si>
  <si>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</si>
  <si>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</si>
  <si>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</si>
  <si>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</si>
  <si>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</si>
  <si>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</si>
  <si>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</si>
  <si>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</si>
  <si>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</si>
  <si>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</si>
  <si>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</si>
  <si>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</si>
  <si>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</si>
  <si>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</si>
  <si>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</si>
  <si>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</si>
  <si>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</si>
  <si>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</si>
  <si>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</si>
  <si>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</si>
  <si>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</si>
  <si>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</si>
  <si>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</si>
  <si>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</si>
  <si>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</si>
  <si>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</si>
  <si>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</si>
  <si>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</si>
  <si>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</si>
  <si>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</si>
  <si>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</si>
  <si>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</si>
  <si>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</si>
  <si>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</si>
  <si>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</si>
  <si>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</si>
  <si>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</si>
  <si>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</si>
  <si>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</si>
  <si>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</si>
  <si>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</si>
  <si>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</si>
  <si>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</si>
  <si>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</si>
  <si>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</si>
  <si>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</si>
  <si>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</si>
  <si>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</si>
  <si>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</si>
  <si>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</si>
  <si>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</si>
  <si>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</si>
  <si>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</si>
  <si>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</si>
  <si>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</si>
  <si>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</si>
  <si>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</si>
  <si>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</si>
  <si>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</si>
  <si>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</si>
  <si>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</si>
  <si>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</si>
  <si>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AL 30 DE ABRIL 2017</t>
  </si>
  <si>
    <t>Año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</si>
</sst>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5"/>
  <sheetViews>
    <sheetView tabSelected="1" zoomScalePageLayoutView="0" workbookViewId="0" topLeftCell="A10">
      <selection activeCell="M30" sqref="M30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399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398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15227597.82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16836841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55080856.82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22868457.89</v>
      </c>
      <c r="H19" s="61">
        <f>+H20+H88+H219+H338+H396+H403+H486</f>
        <v>12649635.96</v>
      </c>
      <c r="I19" s="61">
        <f>+I20+I88+I219+I338+I396+I403+I486</f>
        <v>0</v>
      </c>
      <c r="J19" s="61">
        <f>+J20+J88+J219+J338+J396+J403+J486</f>
        <v>35518093.85</v>
      </c>
      <c r="K19" s="90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22868457.89</v>
      </c>
      <c r="H20" s="70">
        <f>+H21+H48+H64+H71+H79</f>
        <v>5427468.79</v>
      </c>
      <c r="I20" s="70">
        <f>+I21+I48+I64+I71+I79</f>
        <v>0</v>
      </c>
      <c r="J20" s="70">
        <f>+J21+J48+J64+J71+J79</f>
        <v>28300376.68</v>
      </c>
      <c r="K20" s="91">
        <f>+K21+K48+K64+K71+K79</f>
        <v>79.66623096244788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19830350.82</v>
      </c>
      <c r="H21" s="63">
        <f>+H22+H29+H37+H39+H41+H46</f>
        <v>4818866.54</v>
      </c>
      <c r="I21" s="63">
        <f>+I22+I29+I37+I39+I41+I46</f>
        <v>0</v>
      </c>
      <c r="J21" s="63">
        <f>+J22+J29+J37+J39+J41+J46+J147</f>
        <v>24653667.36</v>
      </c>
      <c r="K21" s="92">
        <f>+K22+K29+K37+K39+K41+K46</f>
        <v>69.39904338363021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8877809.08</v>
      </c>
      <c r="H22" s="57">
        <f>SUM(H23:H28)</f>
        <v>395386.93999999994</v>
      </c>
      <c r="I22" s="57">
        <f>SUM(I23:I28)</f>
        <v>0</v>
      </c>
      <c r="J22" s="57">
        <f>SUM(J23:J28)</f>
        <v>9273196.02</v>
      </c>
      <c r="K22" s="93">
        <f>SUM(K23:K28)</f>
        <v>26.108371860163885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1482550.47</v>
      </c>
      <c r="H23" s="36">
        <v>323661.85</v>
      </c>
      <c r="I23" s="36"/>
      <c r="J23" s="36">
        <f aca="true" t="shared" si="0" ref="J23:J28">SUBTOTAL(9,G23:I23)</f>
        <v>1806212.3199999998</v>
      </c>
      <c r="K23" s="83">
        <f aca="true" t="shared" si="1" ref="K23:K28">_xlfn.IFERROR(J23/$J$19*100,"0.00")</f>
        <v>5.085330107037824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f>7395258.61</f>
        <v>7395258.61</v>
      </c>
      <c r="H24" s="36">
        <v>71725.09</v>
      </c>
      <c r="I24" s="36"/>
      <c r="J24" s="36">
        <f t="shared" si="0"/>
        <v>7466983.7</v>
      </c>
      <c r="K24" s="83">
        <f t="shared" si="1"/>
        <v>21.023041753126062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v>0</v>
      </c>
      <c r="K27" s="83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10952541.74</v>
      </c>
      <c r="H29" s="57">
        <f>SUM(H30:H36)</f>
        <v>4341176.88</v>
      </c>
      <c r="I29" s="57">
        <f>SUM(I30:I36)</f>
        <v>0</v>
      </c>
      <c r="J29" s="57">
        <f>SUM(J30:J36)</f>
        <v>15293718.620000001</v>
      </c>
      <c r="K29" s="93">
        <f>SUM(K30:K36)</f>
        <v>43.05895098027621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10952541.74</v>
      </c>
      <c r="H30" s="36">
        <v>2971879.83</v>
      </c>
      <c r="I30" s="36"/>
      <c r="J30" s="36">
        <f aca="true" t="shared" si="2" ref="J30:J36">SUBTOTAL(9,G30:I30)</f>
        <v>13924421.57</v>
      </c>
      <c r="K30" s="83">
        <f aca="true" t="shared" si="3" ref="K30:K36">_xlfn.IFERROR(J30/$J$19*100,"0.00")</f>
        <v>39.20374113770185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1369297.05</v>
      </c>
      <c r="I34" s="36"/>
      <c r="J34" s="36">
        <f t="shared" si="2"/>
        <v>1369297.05</v>
      </c>
      <c r="K34" s="83">
        <f t="shared" si="3"/>
        <v>3.8552098425743644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50000</v>
      </c>
      <c r="I41" s="57">
        <f>SUM(I42:I45)</f>
        <v>0</v>
      </c>
      <c r="J41" s="57">
        <f>SUM(J42:J45)</f>
        <v>50000</v>
      </c>
      <c r="K41" s="93">
        <f>SUM(K42:K45)</f>
        <v>0.1407733202439297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50000</v>
      </c>
      <c r="I44" s="36"/>
      <c r="J44" s="36">
        <f>SUBTOTAL(9,G44:I44)</f>
        <v>50000</v>
      </c>
      <c r="K44" s="83">
        <f>_xlfn.IFERROR(J44/$J$19*100,"0.00")</f>
        <v>0.1407733202439297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32302.72</v>
      </c>
      <c r="I46" s="57">
        <f>I47</f>
        <v>0</v>
      </c>
      <c r="J46" s="57">
        <f>J47</f>
        <v>32302.72</v>
      </c>
      <c r="K46" s="93">
        <f>K47</f>
        <v>0.09094722294619986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32302.72</v>
      </c>
      <c r="I47" s="36"/>
      <c r="J47" s="36">
        <f>SUBTOTAL(9,G47:I47)</f>
        <v>32302.72</v>
      </c>
      <c r="K47" s="83">
        <f>_xlfn.IFERROR(J47/$J$19*100,"0.00")</f>
        <v>0.09094722294619986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608602.25</v>
      </c>
      <c r="I48" s="63">
        <f>+I49+I51+I62</f>
        <v>0</v>
      </c>
      <c r="J48" s="63">
        <f>+J49+J51+J62</f>
        <v>608602.25</v>
      </c>
      <c r="K48" s="92">
        <f>+K49+K51+K62</f>
        <v>1.7134991888085231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608602.25</v>
      </c>
      <c r="I51" s="57">
        <f>SUM(I52:I61)</f>
        <v>0</v>
      </c>
      <c r="J51" s="57">
        <f>SUM(J52:J61)</f>
        <v>608602.25</v>
      </c>
      <c r="K51" s="93">
        <f>SUM(K52:K61)</f>
        <v>1.7134991888085231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178277.25</v>
      </c>
      <c r="I56" s="36"/>
      <c r="J56" s="36">
        <f t="shared" si="4"/>
        <v>178277.25</v>
      </c>
      <c r="K56" s="83">
        <f t="shared" si="5"/>
        <v>0.5019336081291423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430325</v>
      </c>
      <c r="I59" s="36"/>
      <c r="J59" s="36">
        <f t="shared" si="4"/>
        <v>430325</v>
      </c>
      <c r="K59" s="83">
        <f t="shared" si="5"/>
        <v>1.2115655806793808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3038107.0700000003</v>
      </c>
      <c r="H79" s="63">
        <f>H80+H82+H84+H86</f>
        <v>0</v>
      </c>
      <c r="I79" s="63">
        <f>I80+I82+I84+I86</f>
        <v>0</v>
      </c>
      <c r="J79" s="63">
        <f>J80+J82+J84+J86</f>
        <v>3038107.0700000003</v>
      </c>
      <c r="K79" s="92">
        <f>K80+K82+K84+K86</f>
        <v>8.553688390009139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1405972.1</v>
      </c>
      <c r="H80" s="57">
        <f>H81</f>
        <v>0</v>
      </c>
      <c r="I80" s="57">
        <f>I81</f>
        <v>0</v>
      </c>
      <c r="J80" s="57">
        <f>J81</f>
        <v>1405972.1</v>
      </c>
      <c r="K80" s="93">
        <f>K81</f>
        <v>3.9584672137466073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1405972.1</v>
      </c>
      <c r="H81" s="36"/>
      <c r="I81" s="36"/>
      <c r="J81" s="36">
        <f>SUBTOTAL(9,G81:I81)</f>
        <v>1405972.1</v>
      </c>
      <c r="K81" s="83">
        <f>_xlfn.IFERROR(J81/$J$19*100,"0.00")</f>
        <v>3.9584672137466073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1407955.08</v>
      </c>
      <c r="H82" s="57">
        <f>H83</f>
        <v>0</v>
      </c>
      <c r="I82" s="57">
        <f>I83</f>
        <v>0</v>
      </c>
      <c r="J82" s="57">
        <f>J83</f>
        <v>1407955.08</v>
      </c>
      <c r="K82" s="93">
        <f>K83</f>
        <v>3.9640502273181535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1407955.08</v>
      </c>
      <c r="H83" s="36"/>
      <c r="I83" s="36"/>
      <c r="J83" s="36">
        <f>SUBTOTAL(9,G83:I83)</f>
        <v>1407955.08</v>
      </c>
      <c r="K83" s="83">
        <f>_xlfn.IFERROR(J83/$J$19*100,"0.00")</f>
        <v>3.9640502273181535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224179.89</v>
      </c>
      <c r="H84" s="57">
        <f>H85</f>
        <v>0</v>
      </c>
      <c r="I84" s="57">
        <f>I85</f>
        <v>0</v>
      </c>
      <c r="J84" s="57">
        <f>J85</f>
        <v>224179.89</v>
      </c>
      <c r="K84" s="93">
        <f>K85</f>
        <v>0.6311709489443788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224179.89</v>
      </c>
      <c r="H85" s="36"/>
      <c r="I85" s="36"/>
      <c r="J85" s="36">
        <f>SUBTOTAL(9,G85:I85)</f>
        <v>224179.89</v>
      </c>
      <c r="K85" s="83">
        <f>_xlfn.IFERROR(J85/$J$19*100,"0.00")</f>
        <v>0.6311709489443788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741179.9199999999</v>
      </c>
      <c r="I88" s="70">
        <f>+I89+I107+I112+I117+I126+I147+I166+I184</f>
        <v>0</v>
      </c>
      <c r="J88" s="70">
        <f>+J89+J107+J112+J117+J126+J166+J184</f>
        <v>736729.9199999999</v>
      </c>
      <c r="K88" s="91">
        <f>+K89+K107+K112+K117+K126+K147+K166+K184</f>
        <v>2.0867671647306043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217233.63</v>
      </c>
      <c r="I89" s="63">
        <f>+I90+I92+I94+I96+I98+I100+I103+I105</f>
        <v>0</v>
      </c>
      <c r="J89" s="63">
        <f>+J90+J92+J94+J96+J98+J100+J103+J105</f>
        <v>217233.63</v>
      </c>
      <c r="K89" s="92">
        <f>+K90+K92+K94+K96+K98+K100+K103+K105</f>
        <v>0.6116139872748267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100208.71</v>
      </c>
      <c r="I94" s="57">
        <f>I95</f>
        <v>0</v>
      </c>
      <c r="J94" s="57">
        <f>J95</f>
        <v>100208.71</v>
      </c>
      <c r="K94" s="93">
        <f>K95</f>
        <v>0.28213425648122165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100208.71</v>
      </c>
      <c r="I95" s="36"/>
      <c r="J95" s="36">
        <f>SUBTOTAL(9,G95:I95)</f>
        <v>100208.71</v>
      </c>
      <c r="K95" s="83">
        <f>_xlfn.IFERROR(J95/$J$19*100,"0.00")</f>
        <v>0.28213425648122165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117024.92</v>
      </c>
      <c r="I98" s="57">
        <f>I99</f>
        <v>0</v>
      </c>
      <c r="J98" s="57">
        <f>J99</f>
        <v>117024.92</v>
      </c>
      <c r="K98" s="93">
        <f>K99</f>
        <v>0.3294797307936051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117024.92</v>
      </c>
      <c r="I99" s="36"/>
      <c r="J99" s="36">
        <f>SUBTOTAL(9,G99:I99)</f>
        <v>117024.92</v>
      </c>
      <c r="K99" s="83">
        <f>_xlfn.IFERROR(J99/$J$19*100,"0.00")</f>
        <v>0.3294797307936051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450</v>
      </c>
      <c r="I117" s="63">
        <f>+I118+I120+I122+I124</f>
        <v>0</v>
      </c>
      <c r="J117" s="63">
        <f>+J118+J120+J122+J124</f>
        <v>450</v>
      </c>
      <c r="K117" s="92">
        <f>+K118+K120+K122+K124</f>
        <v>0.0012669598821953673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450</v>
      </c>
      <c r="I118" s="57">
        <f>I119</f>
        <v>0</v>
      </c>
      <c r="J118" s="57">
        <f>J119</f>
        <v>450</v>
      </c>
      <c r="K118" s="93">
        <f>K119</f>
        <v>0.0012669598821953673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450</v>
      </c>
      <c r="I119" s="36"/>
      <c r="J119" s="36">
        <f>SUBTOTAL(9,G119:I119)</f>
        <v>450</v>
      </c>
      <c r="K119" s="83">
        <f>_xlfn.IFERROR(J119/$J$19*100,"0.00")</f>
        <v>0.0012669598821953673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4450</v>
      </c>
      <c r="I147" s="63">
        <f>+I148+I150+I152+I154+I156+I158+I160+I162+I164</f>
        <v>0</v>
      </c>
      <c r="J147" s="63">
        <f>+J148+J150+J152+J154+J156+J158+J160+J162+J164</f>
        <v>4450</v>
      </c>
      <c r="K147" s="92">
        <f>+K148+K150+K152+K154+K156+K158+K160+K162+K164</f>
        <v>0.012528825501709744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4450</v>
      </c>
      <c r="I152" s="57">
        <f>I153</f>
        <v>0</v>
      </c>
      <c r="J152" s="57">
        <f>J153</f>
        <v>4450</v>
      </c>
      <c r="K152" s="93">
        <f>K153</f>
        <v>0.012528825501709744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4450</v>
      </c>
      <c r="I153" s="36"/>
      <c r="J153" s="36">
        <f>SUBTOTAL(9,G153:I153)</f>
        <v>4450</v>
      </c>
      <c r="K153" s="83">
        <f>_xlfn.IFERROR(J153/$J$19*100,"0.00")</f>
        <v>0.012528825501709744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68073.61</v>
      </c>
      <c r="I166" s="63">
        <f>+I167+I175+I182</f>
        <v>0</v>
      </c>
      <c r="J166" s="63">
        <f>+J167+J175+J182</f>
        <v>68073.61</v>
      </c>
      <c r="K166" s="92">
        <f>+K167+K175+K182</f>
        <v>0.1916589620138075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6215</v>
      </c>
      <c r="I167" s="57">
        <f>SUM(I168:I174)</f>
        <v>0</v>
      </c>
      <c r="J167" s="57">
        <f>SUM(J168:J174)</f>
        <v>6215</v>
      </c>
      <c r="K167" s="93">
        <f>SUM(K168:K174)</f>
        <v>0.01749812370632046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6215</v>
      </c>
      <c r="I169" s="36"/>
      <c r="J169" s="36">
        <f t="shared" si="6"/>
        <v>6215</v>
      </c>
      <c r="K169" s="83">
        <f t="shared" si="7"/>
        <v>0.01749812370632046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61858.61</v>
      </c>
      <c r="I175" s="57">
        <f>SUM(I176:I181)</f>
        <v>0</v>
      </c>
      <c r="J175" s="57">
        <f>SUM(J176:J181)</f>
        <v>61858.61</v>
      </c>
      <c r="K175" s="93">
        <f>SUM(K176:K181)</f>
        <v>0.17416083830748705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8618.64</v>
      </c>
      <c r="I180" s="88"/>
      <c r="J180" s="88">
        <f t="shared" si="8"/>
        <v>8618.64</v>
      </c>
      <c r="K180" s="89">
        <f t="shared" si="9"/>
        <v>0.024265491375742843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53239.97</v>
      </c>
      <c r="I181" s="36"/>
      <c r="J181" s="36">
        <f t="shared" si="8"/>
        <v>53239.97</v>
      </c>
      <c r="K181" s="83">
        <f t="shared" si="9"/>
        <v>0.1498953469317442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450972.68</v>
      </c>
      <c r="I184" s="63">
        <f>+I185+I187+I189+I191+I193+I197+I202+I209+I213</f>
        <v>0</v>
      </c>
      <c r="J184" s="63">
        <f>+J185+J187+J189+J191+J193+J197+J202+J209+J213</f>
        <v>450972.68</v>
      </c>
      <c r="K184" s="92">
        <f>+K185+K187+K189+K191+K193+K197+K202+K209+K213</f>
        <v>1.2696984300580647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4000</v>
      </c>
      <c r="I191" s="57">
        <f>I192</f>
        <v>0</v>
      </c>
      <c r="J191" s="57">
        <f>J192</f>
        <v>4000</v>
      </c>
      <c r="K191" s="93">
        <f>K192</f>
        <v>0.011261865619514375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4000</v>
      </c>
      <c r="I192" s="36"/>
      <c r="J192" s="36">
        <f>SUBTOTAL(9,G192:I192)</f>
        <v>4000</v>
      </c>
      <c r="K192" s="83">
        <f>_xlfn.IFERROR(J192/$J$19*100,"0.00")</f>
        <v>0.011261865619514375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221282.25</v>
      </c>
      <c r="I193" s="57">
        <f>SUM(I194:I196)</f>
        <v>0</v>
      </c>
      <c r="J193" s="57">
        <f>SUM(J194:J196)</f>
        <v>221282.25</v>
      </c>
      <c r="K193" s="93">
        <f>SUM(K194:K196)</f>
        <v>0.6230127408709463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>
        <v>221282.25</v>
      </c>
      <c r="I196" s="36"/>
      <c r="J196" s="36">
        <f>SUBTOTAL(9,G196:I196)</f>
        <v>221282.25</v>
      </c>
      <c r="K196" s="83">
        <f>_xlfn.IFERROR(J196/$J$19*100,"0.00")</f>
        <v>0.6230127408709463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225690.43</v>
      </c>
      <c r="I202" s="57">
        <f>SUM(I203:I208)</f>
        <v>0</v>
      </c>
      <c r="J202" s="57">
        <f>SUM(J203:J208)</f>
        <v>225690.43</v>
      </c>
      <c r="K202" s="93">
        <f>SUM(K203:K208)</f>
        <v>0.635423823567604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67830</v>
      </c>
      <c r="I206" s="36"/>
      <c r="J206" s="36">
        <f t="shared" si="10"/>
        <v>67830</v>
      </c>
      <c r="K206" s="83">
        <f t="shared" si="11"/>
        <v>0.19097308624291504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>
        <v>157860.43</v>
      </c>
      <c r="I207" s="36"/>
      <c r="J207" s="36">
        <f t="shared" si="10"/>
        <v>157860.43</v>
      </c>
      <c r="K207" s="83">
        <f t="shared" si="11"/>
        <v>0.4444507373246889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0</v>
      </c>
      <c r="I208" s="36"/>
      <c r="J208" s="36">
        <f t="shared" si="10"/>
        <v>0</v>
      </c>
      <c r="K208" s="83">
        <f t="shared" si="11"/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6402987.25</v>
      </c>
      <c r="I219" s="70">
        <f>+I220+I232+I241+I254+I259+I270+I298+I314+I319</f>
        <v>0</v>
      </c>
      <c r="J219" s="70">
        <f>+J220+J232+J241+J254+J259+J270+J298+J314+J319</f>
        <v>6402987.25</v>
      </c>
      <c r="K219" s="91">
        <f>+K220+K232+K241+K254+K259+K270+K298+K314+K319</f>
        <v>18.027395493240974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764429.37</v>
      </c>
      <c r="I220" s="63">
        <f>+I221+I224+I226+I230</f>
        <v>0</v>
      </c>
      <c r="J220" s="63">
        <f>+J221+J224+J226+J230</f>
        <v>764429.37</v>
      </c>
      <c r="K220" s="92">
        <f>+K221+K224+K226+K230</f>
        <v>2.1522252101375083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764429.37</v>
      </c>
      <c r="I221" s="57">
        <f>SUM(I222:I222)</f>
        <v>0</v>
      </c>
      <c r="J221" s="57">
        <f>SUM(J222:J222)</f>
        <v>764429.37</v>
      </c>
      <c r="K221" s="93">
        <f>SUM(K222:K222)</f>
        <v>2.1522252101375083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764429.37</v>
      </c>
      <c r="I222" s="36"/>
      <c r="J222" s="36">
        <f>SUBTOTAL(9,G222:I222)</f>
        <v>764429.37</v>
      </c>
      <c r="K222" s="83">
        <f>_xlfn.IFERROR(J222/$J$19*100,"0.00")</f>
        <v>2.1522252101375083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79988.35</v>
      </c>
      <c r="I232" s="63">
        <f>+I233+I235+I237+I239</f>
        <v>0</v>
      </c>
      <c r="J232" s="63">
        <f>+J233+J235+J237+J239</f>
        <v>79988.35</v>
      </c>
      <c r="K232" s="92">
        <f>+K233+K235+K237+K239</f>
        <v>0.22520451220667068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36">
        <f>+H234</f>
        <v>76608.35</v>
      </c>
      <c r="I233" s="52">
        <f>+I234</f>
        <v>0</v>
      </c>
      <c r="J233" s="52">
        <f>+J234</f>
        <v>76608.35</v>
      </c>
      <c r="K233" s="94">
        <f>+K234</f>
        <v>0.21568823575818102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76608.35</v>
      </c>
      <c r="I234" s="47"/>
      <c r="J234" s="36">
        <f>SUBTOTAL(9,G234:I234)</f>
        <v>76608.35</v>
      </c>
      <c r="K234" s="83">
        <f>_xlfn.IFERROR(J234/$J$19*100,"0.00")</f>
        <v>0.21568823575818102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3380</v>
      </c>
      <c r="I235" s="52">
        <f>+I236</f>
        <v>0</v>
      </c>
      <c r="J235" s="52">
        <f>+J236</f>
        <v>3380</v>
      </c>
      <c r="K235" s="94">
        <f>+K236</f>
        <v>0.009516276448489647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3380</v>
      </c>
      <c r="I236" s="47"/>
      <c r="J236" s="36">
        <f>SUBTOTAL(9,G236:I236)</f>
        <v>3380</v>
      </c>
      <c r="K236" s="83">
        <f>_xlfn.IFERROR(J236/$J$19*100,"0.00")</f>
        <v>0.009516276448489647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1145</v>
      </c>
      <c r="I241" s="63">
        <f>+I242+I244+I246+I248+I250+I252</f>
        <v>0</v>
      </c>
      <c r="J241" s="63">
        <f>+J242+J244+J246+J248+J250+J252</f>
        <v>1145</v>
      </c>
      <c r="K241" s="92">
        <f>+K242+K244+K246+K248+K250+K252</f>
        <v>0.0032237090335859903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1145</v>
      </c>
      <c r="I244" s="52">
        <f>+I245</f>
        <v>0</v>
      </c>
      <c r="J244" s="52">
        <f>+J245</f>
        <v>1145</v>
      </c>
      <c r="K244" s="94">
        <f>+K245</f>
        <v>0.0032237090335859903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1145</v>
      </c>
      <c r="I245" s="36"/>
      <c r="J245" s="36">
        <f>SUBTOTAL(9,G245:I245)</f>
        <v>1145</v>
      </c>
      <c r="K245" s="83">
        <f>_xlfn.IFERROR(J245/$J$19*100,"0.00")</f>
        <v>0.0032237090335859903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2036861.5</v>
      </c>
      <c r="I254" s="63">
        <f>+I255+I257</f>
        <v>0</v>
      </c>
      <c r="J254" s="63">
        <f>+J255+J257</f>
        <v>2036861.5</v>
      </c>
      <c r="K254" s="92">
        <f>+K255+K257</f>
        <v>5.73471512464062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2036861.5</v>
      </c>
      <c r="I255" s="52">
        <f>+I256</f>
        <v>0</v>
      </c>
      <c r="J255" s="52">
        <f>+J256</f>
        <v>2036861.5</v>
      </c>
      <c r="K255" s="94">
        <f>+K256</f>
        <v>5.73471512464062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2036861.5</v>
      </c>
      <c r="I256" s="36"/>
      <c r="J256" s="36">
        <f>SUBTOTAL(9,G256:I256)</f>
        <v>2036861.5</v>
      </c>
      <c r="K256" s="83">
        <f>_xlfn.IFERROR(J256/$J$19*100,"0.00")</f>
        <v>5.73471512464062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7569.99</v>
      </c>
      <c r="I259" s="63">
        <f>+I260+I262+I264+I266+I268</f>
        <v>0</v>
      </c>
      <c r="J259" s="63">
        <f>+J260+J262+J264+J266+J268</f>
        <v>7569.99</v>
      </c>
      <c r="K259" s="92">
        <f>+K260+K262+K264+K266+K268</f>
        <v>0.021313052530266906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7569.99</v>
      </c>
      <c r="I268" s="52">
        <f>+I269</f>
        <v>0</v>
      </c>
      <c r="J268" s="52">
        <f>+J269</f>
        <v>7569.99</v>
      </c>
      <c r="K268" s="94">
        <f>+K269</f>
        <v>0.021313052530266906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7569.99</v>
      </c>
      <c r="I269" s="36"/>
      <c r="J269" s="36">
        <f>SUBTOTAL(9,G269:I269)</f>
        <v>7569.99</v>
      </c>
      <c r="K269" s="83">
        <f>_xlfn.IFERROR(J269/$J$19*100,"0.00")</f>
        <v>0.021313052530266906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10768.14</v>
      </c>
      <c r="I270" s="63">
        <f>+I271+I277+I281+I288+I296</f>
        <v>0</v>
      </c>
      <c r="J270" s="63">
        <f>+J271+J277+J281+J288+J296</f>
        <v>10768.14</v>
      </c>
      <c r="K270" s="63">
        <f>+K271+K277+K281+K288+K296</f>
        <v>0.030317336413029375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0</v>
      </c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0</v>
      </c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1889</v>
      </c>
      <c r="I281" s="52">
        <f>+I282+I283+I284+I285+I286+I287</f>
        <v>0</v>
      </c>
      <c r="J281" s="52">
        <f>+J282+J283+J284+J285+J286+J287</f>
        <v>1889</v>
      </c>
      <c r="K281" s="94">
        <f>+K282+K283+K284+K285+K286+K287</f>
        <v>0.005318416038815664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1889</v>
      </c>
      <c r="I284" s="36"/>
      <c r="J284" s="36">
        <f t="shared" si="12"/>
        <v>1889</v>
      </c>
      <c r="K284" s="83">
        <f t="shared" si="13"/>
        <v>0.005318416038815664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8879.14</v>
      </c>
      <c r="I288" s="52">
        <f>+I289+I290+I291+I292+I293+I294+I295</f>
        <v>0</v>
      </c>
      <c r="J288" s="52">
        <f>+J289+J290+J291+J292+J293+J294+J295</f>
        <v>8879.14</v>
      </c>
      <c r="K288" s="94">
        <f>+K289+K290+K291+K292+K293+K294+K295</f>
        <v>0.024998920374213713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8879.14</v>
      </c>
      <c r="I292" s="36"/>
      <c r="J292" s="36">
        <f t="shared" si="14"/>
        <v>8879.14</v>
      </c>
      <c r="K292" s="83">
        <f t="shared" si="15"/>
        <v>0.024998920374213713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311513.17000000004</v>
      </c>
      <c r="I298" s="63">
        <f>+I299+I307</f>
        <v>0</v>
      </c>
      <c r="J298" s="63">
        <f>+J299+J307</f>
        <v>311513.17000000004</v>
      </c>
      <c r="K298" s="92">
        <f>+K299+K307</f>
        <v>0.8770548648122343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311513.17000000004</v>
      </c>
      <c r="I299" s="52">
        <f>+I300+I301+I302+I303+I304+I305+I306</f>
        <v>0</v>
      </c>
      <c r="J299" s="52">
        <f>+J300+J301+J302+J303+J304+J305+J306</f>
        <v>311513.17000000004</v>
      </c>
      <c r="K299" s="94">
        <f>+K300+K301+K302+K303+K304+K305+K306</f>
        <v>0.8770548648122343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215175</v>
      </c>
      <c r="I300" s="36"/>
      <c r="J300" s="36">
        <f aca="true" t="shared" si="16" ref="J300:J306">SUBTOTAL(9,G300:I300)</f>
        <v>215175</v>
      </c>
      <c r="K300" s="83">
        <f aca="true" t="shared" si="17" ref="K300:K306">_xlfn.IFERROR(J300/$J$19*100,"0.00")</f>
        <v>0.6058179836697515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62090.46</v>
      </c>
      <c r="I301" s="36"/>
      <c r="J301" s="36">
        <f t="shared" si="16"/>
        <v>62090.46</v>
      </c>
      <c r="K301" s="83">
        <f t="shared" si="17"/>
        <v>0.17481360419345815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f>1200+33047.71</f>
        <v>34247.71</v>
      </c>
      <c r="I303" s="36"/>
      <c r="J303" s="36">
        <f t="shared" si="16"/>
        <v>34247.71</v>
      </c>
      <c r="K303" s="83">
        <f t="shared" si="17"/>
        <v>0.09642327694902467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3190711.7299999995</v>
      </c>
      <c r="I319" s="63">
        <f>+I320+I322+I324+I326+I328+I330+I332+I334+I336</f>
        <v>0</v>
      </c>
      <c r="J319" s="63">
        <f>+J320+J322+J324+J326+J328+J330+J332+J334+J336</f>
        <v>3190711.7299999995</v>
      </c>
      <c r="K319" s="92">
        <f>+K320+K322+K324+K326+K328+K330+K332+K334+K336</f>
        <v>8.983341683467057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662596.57</v>
      </c>
      <c r="I320" s="52">
        <f>+I321</f>
        <v>0</v>
      </c>
      <c r="J320" s="52">
        <f>+J321</f>
        <v>662596.57</v>
      </c>
      <c r="K320" s="94">
        <f>+K321</f>
        <v>1.8655183828227875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662596.57</v>
      </c>
      <c r="I321" s="36"/>
      <c r="J321" s="36">
        <f>SUBTOTAL(9,G321:I321)</f>
        <v>662596.57</v>
      </c>
      <c r="K321" s="83">
        <f>_xlfn.IFERROR(J321/$J$19*100,"0.00")</f>
        <v>1.8655183828227875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94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0</v>
      </c>
      <c r="I323" s="36"/>
      <c r="J323" s="36">
        <f>SUBTOTAL(9,G323:I323)</f>
        <v>0</v>
      </c>
      <c r="K323" s="83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2524854.36</v>
      </c>
      <c r="I324" s="52">
        <f>+I325</f>
        <v>0</v>
      </c>
      <c r="J324" s="52">
        <f>+J325</f>
        <v>2524854.36</v>
      </c>
      <c r="K324" s="94">
        <f>+K325</f>
        <v>7.108642627791243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2524854.36</v>
      </c>
      <c r="I325" s="36"/>
      <c r="J325" s="36">
        <f>SUBTOTAL(9,G325:I325)</f>
        <v>2524854.36</v>
      </c>
      <c r="K325" s="83">
        <f>_xlfn.IFERROR(J325/$J$19*100,"0.00")</f>
        <v>7.108642627791243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3260.8</v>
      </c>
      <c r="I330" s="52">
        <f>+I331</f>
        <v>0</v>
      </c>
      <c r="J330" s="52">
        <f>+J331</f>
        <v>3260.8</v>
      </c>
      <c r="K330" s="94">
        <f>+K331</f>
        <v>0.00918067285302812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3260.8</v>
      </c>
      <c r="I331" s="36"/>
      <c r="J331" s="36">
        <f>SUBTOTAL(9,G331:I331)</f>
        <v>3260.8</v>
      </c>
      <c r="K331" s="83">
        <f>_xlfn.IFERROR(J331/$J$19*100,"0.00")</f>
        <v>0.00918067285302812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78000</v>
      </c>
      <c r="I338" s="70">
        <f>+I339+I355+I366+I371+I380+I387</f>
        <v>0</v>
      </c>
      <c r="J338" s="70">
        <f>+J339+J355+J366+J371+J380+J387</f>
        <v>78000</v>
      </c>
      <c r="K338" s="91">
        <f>+K339+K355+K366+K371+K380+K387</f>
        <v>0.21960637958053034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78000</v>
      </c>
      <c r="I339" s="63">
        <f>+I340+I344+I348+I351+I353</f>
        <v>0</v>
      </c>
      <c r="J339" s="63">
        <f>+J340+J344+J348+J351+J353</f>
        <v>78000</v>
      </c>
      <c r="K339" s="92">
        <f>+K340+K344+K348+K351+K353</f>
        <v>0.21960637958053034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78000</v>
      </c>
      <c r="I348" s="47">
        <f>+I349+I350</f>
        <v>0</v>
      </c>
      <c r="J348" s="36">
        <f>+J349+J350</f>
        <v>78000</v>
      </c>
      <c r="K348" s="83">
        <f>+K349+K350</f>
        <v>0.21960637958053034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>
        <v>78000</v>
      </c>
      <c r="I349" s="47"/>
      <c r="J349" s="36">
        <f>SUBTOTAL(9,G349:I349)</f>
        <v>78000</v>
      </c>
      <c r="K349" s="83">
        <f>_xlfn.IFERROR(J349/$J$19*100,"0.00")</f>
        <v>0.21960637958053034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Nivia Del Orbe</cp:lastModifiedBy>
  <cp:lastPrinted>2017-05-04T16:17:37Z</cp:lastPrinted>
  <dcterms:created xsi:type="dcterms:W3CDTF">2007-07-31T17:41:49Z</dcterms:created>
  <dcterms:modified xsi:type="dcterms:W3CDTF">2017-05-08T15:27:17Z</dcterms:modified>
  <cp:category/>
  <cp:version/>
  <cp:contentType/>
  <cp:contentStatus/>
</cp:coreProperties>
</file>